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csapsociety-my.sharepoint.com/personal/dbidnall_csapsociety_bc_ca/Documents/Desktop/"/>
    </mc:Choice>
  </mc:AlternateContent>
  <xr:revisionPtr revIDLastSave="0" documentId="8_{21B0B922-077A-4DB4-838F-B2CBCDA38DA6}" xr6:coauthVersionLast="47" xr6:coauthVersionMax="47" xr10:uidLastSave="{00000000-0000-0000-0000-000000000000}"/>
  <bookViews>
    <workbookView xWindow="28680" yWindow="1695" windowWidth="29040" windowHeight="15840" activeTab="1" xr2:uid="{00000000-000D-0000-FFFF-FFFF00000000}"/>
  </bookViews>
  <sheets>
    <sheet name="General Instructions" sheetId="3" r:id="rId1"/>
    <sheet name="Borehole Information" sheetId="1" r:id="rId2"/>
    <sheet name="Borehole Lithology" sheetId="2" r:id="rId3"/>
    <sheet name="USCS Descriptors" sheetId="4" state="hidden" r:id="rId4"/>
    <sheet name="Municipalites" sheetId="5" state="hidden" r:id="rId5"/>
    <sheet name="BH_Info" sheetId="6" state="hidden" r:id="rId6"/>
    <sheet name="BH_Lithology" sheetId="7" state="hidden" r:id="rId7"/>
  </sheets>
  <definedNames>
    <definedName name="_Days">Municipalites!$L$2:$L$32</definedName>
    <definedName name="_xlnm._FilterDatabase" localSheetId="3" hidden="1">'USCS Descriptors'!$A$1:$C$33</definedName>
    <definedName name="_Months">Municipalites!$M$2:$M$13</definedName>
    <definedName name="_Municipalities">Municipalites!$A$2:$A$53</definedName>
    <definedName name="_Years">Municipalites!$P$2:$P$33</definedName>
    <definedName name="rngBHLitho">'Borehole Lithology'!$A$9:$J$45</definedName>
    <definedName name="rngBoreholeInfo">'Borehole Information'!$A$8:$V$9</definedName>
    <definedName name="Years">Municipalites!$P$2:$P$33</definedName>
  </definedNames>
  <calcPr calcId="191029"/>
  <customWorkbookViews>
    <customWorkbookView name="Gill, Shanti K ENV:EX - Personal View" guid="{617E8E1B-69EA-4DD7-A401-B636D1089667}" mergeInterval="0" personalView="1" maximized="1" windowWidth="1400" windowHeight="864" activeSheetId="3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5" i="2" l="1"/>
  <c r="J17" i="2" l="1"/>
  <c r="J44" i="2"/>
  <c r="J43" i="2"/>
  <c r="J42" i="2"/>
  <c r="J41" i="2"/>
  <c r="J40" i="2"/>
  <c r="J39" i="2"/>
  <c r="J38" i="2"/>
  <c r="J37" i="2"/>
  <c r="J36" i="2"/>
  <c r="J35" i="2"/>
  <c r="J34" i="2"/>
  <c r="J33" i="2"/>
  <c r="J32" i="2"/>
  <c r="J31" i="2"/>
  <c r="J30" i="2"/>
  <c r="J29" i="2"/>
  <c r="J28" i="2"/>
  <c r="J27" i="2"/>
  <c r="J26" i="2"/>
  <c r="J25" i="2"/>
  <c r="J24" i="2"/>
  <c r="J23" i="2"/>
  <c r="J22" i="2"/>
  <c r="J21" i="2"/>
  <c r="J20" i="2"/>
  <c r="J19" i="2"/>
  <c r="J18" i="2"/>
  <c r="J16" i="2"/>
  <c r="J14" i="2"/>
  <c r="J13" i="2"/>
  <c r="J12" i="2"/>
  <c r="J11" i="2"/>
  <c r="J10" i="2"/>
  <c r="K9" i="1" l="1"/>
  <c r="J45" i="2" l="1"/>
  <c r="H9" i="1"/>
  <c r="L9" i="1" l="1"/>
  <c r="M9" i="1" s="1"/>
  <c r="H3" i="1" l="1"/>
  <c r="I3" i="1" l="1"/>
  <c r="J3" i="1" s="1"/>
  <c r="V9" i="1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H2" i="6" l="1"/>
  <c r="D2" i="6"/>
  <c r="B2" i="6"/>
  <c r="C2" i="6"/>
  <c r="A2" i="6"/>
  <c r="I2" i="6" l="1"/>
  <c r="I9" i="1" l="1"/>
  <c r="J9" i="1" s="1"/>
  <c r="N3" i="1" l="1"/>
  <c r="K3" i="1"/>
  <c r="L3" i="1" l="1"/>
  <c r="O9" i="1"/>
  <c r="F2" i="6" s="1"/>
  <c r="R9" i="1"/>
  <c r="N9" i="1" l="1"/>
  <c r="E2" i="6" s="1"/>
  <c r="M3" i="1"/>
  <c r="O3" i="1" s="1"/>
  <c r="U12" i="5"/>
  <c r="U13" i="5" s="1"/>
  <c r="U14" i="5" s="1"/>
  <c r="T12" i="5"/>
  <c r="T13" i="5" s="1"/>
  <c r="T14" i="5" s="1"/>
  <c r="T15" i="5" l="1"/>
  <c r="T16" i="5" s="1"/>
  <c r="T17" i="5" s="1"/>
  <c r="U15" i="5"/>
  <c r="U16" i="5" s="1"/>
  <c r="U17" i="5" s="1"/>
  <c r="C42" i="2" l="1"/>
  <c r="C43" i="2"/>
  <c r="C44" i="2"/>
  <c r="C45" i="2"/>
  <c r="T9" i="1"/>
  <c r="G2" i="6" s="1"/>
  <c r="R9" i="5" l="1"/>
  <c r="C12" i="2" l="1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11" i="2"/>
  <c r="R3" i="1" l="1"/>
  <c r="T3" i="1" s="1"/>
  <c r="B42" i="2"/>
  <c r="J34" i="7" s="1"/>
  <c r="B43" i="2"/>
  <c r="J35" i="7" s="1"/>
  <c r="B44" i="2"/>
  <c r="J36" i="7" s="1"/>
  <c r="B45" i="2"/>
  <c r="J37" i="7" s="1"/>
  <c r="B37" i="2"/>
  <c r="J29" i="7" s="1"/>
  <c r="B38" i="2"/>
  <c r="J30" i="7" s="1"/>
  <c r="B39" i="2"/>
  <c r="J31" i="7" s="1"/>
  <c r="B40" i="2"/>
  <c r="J32" i="7" s="1"/>
  <c r="B41" i="2"/>
  <c r="J33" i="7" s="1"/>
  <c r="B17" i="2"/>
  <c r="J9" i="7" s="1"/>
  <c r="B18" i="2"/>
  <c r="J10" i="7" s="1"/>
  <c r="B19" i="2"/>
  <c r="J11" i="7" s="1"/>
  <c r="B20" i="2"/>
  <c r="J12" i="7" s="1"/>
  <c r="B21" i="2"/>
  <c r="J13" i="7" s="1"/>
  <c r="B22" i="2"/>
  <c r="J14" i="7" s="1"/>
  <c r="B23" i="2"/>
  <c r="J15" i="7" s="1"/>
  <c r="B24" i="2"/>
  <c r="J16" i="7" s="1"/>
  <c r="B25" i="2"/>
  <c r="J17" i="7" s="1"/>
  <c r="B26" i="2"/>
  <c r="J18" i="7" s="1"/>
  <c r="B27" i="2"/>
  <c r="J19" i="7" s="1"/>
  <c r="B28" i="2"/>
  <c r="J20" i="7" s="1"/>
  <c r="B29" i="2"/>
  <c r="J21" i="7" s="1"/>
  <c r="B30" i="2"/>
  <c r="J22" i="7" s="1"/>
  <c r="B31" i="2"/>
  <c r="J23" i="7" s="1"/>
  <c r="B32" i="2"/>
  <c r="J24" i="7" s="1"/>
  <c r="B33" i="2"/>
  <c r="J25" i="7" s="1"/>
  <c r="B34" i="2"/>
  <c r="J26" i="7" s="1"/>
  <c r="B35" i="2"/>
  <c r="J27" i="7" s="1"/>
  <c r="B36" i="2"/>
  <c r="J28" i="7" s="1"/>
  <c r="A10" i="2"/>
  <c r="F39" i="1"/>
  <c r="E39" i="1"/>
  <c r="D39" i="1"/>
  <c r="F38" i="1"/>
  <c r="E38" i="1"/>
  <c r="D38" i="1"/>
  <c r="F37" i="1"/>
  <c r="E37" i="1"/>
  <c r="D37" i="1"/>
  <c r="F36" i="1"/>
  <c r="E36" i="1"/>
  <c r="D36" i="1"/>
  <c r="F35" i="1"/>
  <c r="E35" i="1"/>
  <c r="D35" i="1"/>
  <c r="F34" i="1"/>
  <c r="E34" i="1"/>
  <c r="D34" i="1"/>
  <c r="F33" i="1"/>
  <c r="E33" i="1"/>
  <c r="D33" i="1"/>
  <c r="F32" i="1"/>
  <c r="E32" i="1"/>
  <c r="D32" i="1"/>
  <c r="F31" i="1"/>
  <c r="E31" i="1"/>
  <c r="D31" i="1"/>
  <c r="F30" i="1"/>
  <c r="E30" i="1"/>
  <c r="D30" i="1"/>
  <c r="F29" i="1"/>
  <c r="E29" i="1"/>
  <c r="D29" i="1"/>
  <c r="F28" i="1"/>
  <c r="E28" i="1"/>
  <c r="D28" i="1"/>
  <c r="F27" i="1"/>
  <c r="E27" i="1"/>
  <c r="D27" i="1"/>
  <c r="F26" i="1"/>
  <c r="E26" i="1"/>
  <c r="D26" i="1"/>
  <c r="F25" i="1"/>
  <c r="E25" i="1"/>
  <c r="D25" i="1"/>
  <c r="F24" i="1"/>
  <c r="E24" i="1"/>
  <c r="D24" i="1"/>
  <c r="D26" i="7" l="1"/>
  <c r="B26" i="7"/>
  <c r="C26" i="7"/>
  <c r="B22" i="7"/>
  <c r="D22" i="7"/>
  <c r="C22" i="7"/>
  <c r="D18" i="7"/>
  <c r="B18" i="7"/>
  <c r="C18" i="7"/>
  <c r="D14" i="7"/>
  <c r="B14" i="7"/>
  <c r="C14" i="7"/>
  <c r="B10" i="7"/>
  <c r="D10" i="7"/>
  <c r="C10" i="7"/>
  <c r="B31" i="7"/>
  <c r="C31" i="7"/>
  <c r="D31" i="7"/>
  <c r="B36" i="7"/>
  <c r="D36" i="7"/>
  <c r="C36" i="7"/>
  <c r="C21" i="7"/>
  <c r="D21" i="7"/>
  <c r="B21" i="7"/>
  <c r="C9" i="7"/>
  <c r="D9" i="7"/>
  <c r="B9" i="7"/>
  <c r="B35" i="7"/>
  <c r="C35" i="7"/>
  <c r="D35" i="7"/>
  <c r="C25" i="7"/>
  <c r="D25" i="7"/>
  <c r="B25" i="7"/>
  <c r="C13" i="7"/>
  <c r="D13" i="7"/>
  <c r="B13" i="7"/>
  <c r="B30" i="7"/>
  <c r="D30" i="7"/>
  <c r="C30" i="7"/>
  <c r="D28" i="7"/>
  <c r="B28" i="7"/>
  <c r="C28" i="7"/>
  <c r="B24" i="7"/>
  <c r="D24" i="7"/>
  <c r="C24" i="7"/>
  <c r="B20" i="7"/>
  <c r="D20" i="7"/>
  <c r="C20" i="7"/>
  <c r="B16" i="7"/>
  <c r="D16" i="7"/>
  <c r="C16" i="7"/>
  <c r="D12" i="7"/>
  <c r="B12" i="7"/>
  <c r="C12" i="7"/>
  <c r="C33" i="7"/>
  <c r="D33" i="7"/>
  <c r="B33" i="7"/>
  <c r="C29" i="7"/>
  <c r="D29" i="7"/>
  <c r="B29" i="7"/>
  <c r="B34" i="7"/>
  <c r="D34" i="7"/>
  <c r="C34" i="7"/>
  <c r="C17" i="7"/>
  <c r="D17" i="7"/>
  <c r="B17" i="7"/>
  <c r="B27" i="7"/>
  <c r="C27" i="7"/>
  <c r="D27" i="7"/>
  <c r="B23" i="7"/>
  <c r="C23" i="7"/>
  <c r="D23" i="7"/>
  <c r="B19" i="7"/>
  <c r="C19" i="7"/>
  <c r="D19" i="7"/>
  <c r="B15" i="7"/>
  <c r="C15" i="7"/>
  <c r="D15" i="7"/>
  <c r="B11" i="7"/>
  <c r="C11" i="7"/>
  <c r="D11" i="7"/>
  <c r="B32" i="7"/>
  <c r="D32" i="7"/>
  <c r="C32" i="7"/>
  <c r="C37" i="7"/>
  <c r="D37" i="7"/>
  <c r="B37" i="7"/>
  <c r="M26" i="7"/>
  <c r="I26" i="7"/>
  <c r="H26" i="7"/>
  <c r="F26" i="7"/>
  <c r="G26" i="7"/>
  <c r="E26" i="7"/>
  <c r="K26" i="7"/>
  <c r="L26" i="7"/>
  <c r="M22" i="7"/>
  <c r="I22" i="7"/>
  <c r="H22" i="7"/>
  <c r="F22" i="7"/>
  <c r="K22" i="7"/>
  <c r="L22" i="7"/>
  <c r="G22" i="7"/>
  <c r="E22" i="7"/>
  <c r="M18" i="7"/>
  <c r="I18" i="7"/>
  <c r="H18" i="7"/>
  <c r="F18" i="7"/>
  <c r="G18" i="7"/>
  <c r="E18" i="7"/>
  <c r="K18" i="7"/>
  <c r="L18" i="7"/>
  <c r="M14" i="7"/>
  <c r="I14" i="7"/>
  <c r="H14" i="7"/>
  <c r="F14" i="7"/>
  <c r="K14" i="7"/>
  <c r="L14" i="7"/>
  <c r="G14" i="7"/>
  <c r="E14" i="7"/>
  <c r="M10" i="7"/>
  <c r="I10" i="7"/>
  <c r="H10" i="7"/>
  <c r="F10" i="7"/>
  <c r="G10" i="7"/>
  <c r="K10" i="7"/>
  <c r="L10" i="7"/>
  <c r="E10" i="7"/>
  <c r="K31" i="7"/>
  <c r="H31" i="7"/>
  <c r="L31" i="7"/>
  <c r="M31" i="7"/>
  <c r="I31" i="7"/>
  <c r="G31" i="7"/>
  <c r="E31" i="7"/>
  <c r="F31" i="7"/>
  <c r="K36" i="7"/>
  <c r="H36" i="7"/>
  <c r="F36" i="7"/>
  <c r="L36" i="7"/>
  <c r="M36" i="7"/>
  <c r="I36" i="7"/>
  <c r="G36" i="7"/>
  <c r="E36" i="7"/>
  <c r="L25" i="7"/>
  <c r="M25" i="7"/>
  <c r="G25" i="7"/>
  <c r="E25" i="7"/>
  <c r="K25" i="7"/>
  <c r="I25" i="7"/>
  <c r="H25" i="7"/>
  <c r="F25" i="7"/>
  <c r="M21" i="7"/>
  <c r="L21" i="7"/>
  <c r="I21" i="7"/>
  <c r="G21" i="7"/>
  <c r="F21" i="7"/>
  <c r="H21" i="7"/>
  <c r="K21" i="7"/>
  <c r="E21" i="7"/>
  <c r="M17" i="7"/>
  <c r="L17" i="7"/>
  <c r="K17" i="7"/>
  <c r="I17" i="7"/>
  <c r="G17" i="7"/>
  <c r="E17" i="7"/>
  <c r="H17" i="7"/>
  <c r="F17" i="7"/>
  <c r="M13" i="7"/>
  <c r="L13" i="7"/>
  <c r="G13" i="7"/>
  <c r="F13" i="7"/>
  <c r="H13" i="7"/>
  <c r="I13" i="7"/>
  <c r="K13" i="7"/>
  <c r="E13" i="7"/>
  <c r="M9" i="7"/>
  <c r="L9" i="7"/>
  <c r="K9" i="7"/>
  <c r="G9" i="7"/>
  <c r="E9" i="7"/>
  <c r="I9" i="7"/>
  <c r="H9" i="7"/>
  <c r="F9" i="7"/>
  <c r="M30" i="7"/>
  <c r="I30" i="7"/>
  <c r="H30" i="7"/>
  <c r="F30" i="7"/>
  <c r="K30" i="7"/>
  <c r="G30" i="7"/>
  <c r="E30" i="7"/>
  <c r="L30" i="7"/>
  <c r="K35" i="7"/>
  <c r="L35" i="7"/>
  <c r="I35" i="7"/>
  <c r="H35" i="7"/>
  <c r="F35" i="7"/>
  <c r="M35" i="7"/>
  <c r="G35" i="7"/>
  <c r="E35" i="7"/>
  <c r="K24" i="7"/>
  <c r="H24" i="7"/>
  <c r="F24" i="7"/>
  <c r="L24" i="7"/>
  <c r="M24" i="7"/>
  <c r="I24" i="7"/>
  <c r="G24" i="7"/>
  <c r="E24" i="7"/>
  <c r="L20" i="7"/>
  <c r="K20" i="7"/>
  <c r="H20" i="7"/>
  <c r="F20" i="7"/>
  <c r="M20" i="7"/>
  <c r="I20" i="7"/>
  <c r="G20" i="7"/>
  <c r="E20" i="7"/>
  <c r="L16" i="7"/>
  <c r="K16" i="7"/>
  <c r="H16" i="7"/>
  <c r="F16" i="7"/>
  <c r="M16" i="7"/>
  <c r="I16" i="7"/>
  <c r="G16" i="7"/>
  <c r="E16" i="7"/>
  <c r="L12" i="7"/>
  <c r="K12" i="7"/>
  <c r="H12" i="7"/>
  <c r="F12" i="7"/>
  <c r="I12" i="7"/>
  <c r="M12" i="7"/>
  <c r="G12" i="7"/>
  <c r="E12" i="7"/>
  <c r="L33" i="7"/>
  <c r="K33" i="7"/>
  <c r="I33" i="7"/>
  <c r="M33" i="7"/>
  <c r="G33" i="7"/>
  <c r="E33" i="7"/>
  <c r="H33" i="7"/>
  <c r="F33" i="7"/>
  <c r="L29" i="7"/>
  <c r="K29" i="7"/>
  <c r="M29" i="7"/>
  <c r="F29" i="7"/>
  <c r="I29" i="7"/>
  <c r="G29" i="7"/>
  <c r="E29" i="7"/>
  <c r="H29" i="7"/>
  <c r="M34" i="7"/>
  <c r="I34" i="7"/>
  <c r="H34" i="7"/>
  <c r="F34" i="7"/>
  <c r="L34" i="7"/>
  <c r="G34" i="7"/>
  <c r="K34" i="7"/>
  <c r="E34" i="7"/>
  <c r="K28" i="7"/>
  <c r="H28" i="7"/>
  <c r="F28" i="7"/>
  <c r="I28" i="7"/>
  <c r="L28" i="7"/>
  <c r="M28" i="7"/>
  <c r="G28" i="7"/>
  <c r="E28" i="7"/>
  <c r="L27" i="7"/>
  <c r="I27" i="7"/>
  <c r="E27" i="7"/>
  <c r="M27" i="7"/>
  <c r="G27" i="7"/>
  <c r="H27" i="7"/>
  <c r="F27" i="7"/>
  <c r="K27" i="7"/>
  <c r="M23" i="7"/>
  <c r="H23" i="7"/>
  <c r="K23" i="7"/>
  <c r="L23" i="7"/>
  <c r="G23" i="7"/>
  <c r="E23" i="7"/>
  <c r="F23" i="7"/>
  <c r="I23" i="7"/>
  <c r="K19" i="7"/>
  <c r="L19" i="7"/>
  <c r="M19" i="7"/>
  <c r="E19" i="7"/>
  <c r="I19" i="7"/>
  <c r="H19" i="7"/>
  <c r="F19" i="7"/>
  <c r="G19" i="7"/>
  <c r="K15" i="7"/>
  <c r="H15" i="7"/>
  <c r="L15" i="7"/>
  <c r="M15" i="7"/>
  <c r="I15" i="7"/>
  <c r="G15" i="7"/>
  <c r="E15" i="7"/>
  <c r="F15" i="7"/>
  <c r="K11" i="7"/>
  <c r="L11" i="7"/>
  <c r="I11" i="7"/>
  <c r="M11" i="7"/>
  <c r="H11" i="7"/>
  <c r="F11" i="7"/>
  <c r="G11" i="7"/>
  <c r="E11" i="7"/>
  <c r="K32" i="7"/>
  <c r="H32" i="7"/>
  <c r="F32" i="7"/>
  <c r="M32" i="7"/>
  <c r="I32" i="7"/>
  <c r="E32" i="7"/>
  <c r="G32" i="7"/>
  <c r="L32" i="7"/>
  <c r="L37" i="7"/>
  <c r="I37" i="7"/>
  <c r="G37" i="7"/>
  <c r="E37" i="7"/>
  <c r="H37" i="7"/>
  <c r="F37" i="7"/>
  <c r="K37" i="7"/>
  <c r="M37" i="7"/>
  <c r="A15" i="2"/>
  <c r="A16" i="2"/>
  <c r="A13" i="2"/>
  <c r="A14" i="2"/>
  <c r="B10" i="2"/>
  <c r="A12" i="2"/>
  <c r="A11" i="2"/>
  <c r="C10" i="2"/>
  <c r="B11" i="2" l="1"/>
  <c r="J2" i="7"/>
  <c r="C2" i="7" l="1"/>
  <c r="B2" i="7"/>
  <c r="D2" i="7"/>
  <c r="K2" i="7"/>
  <c r="I2" i="7"/>
  <c r="F2" i="7"/>
  <c r="L2" i="7"/>
  <c r="M2" i="7"/>
  <c r="H2" i="7"/>
  <c r="A2" i="7"/>
  <c r="E2" i="7"/>
  <c r="B12" i="2"/>
  <c r="J3" i="7"/>
  <c r="B3" i="7" l="1"/>
  <c r="C3" i="7"/>
  <c r="D3" i="7"/>
  <c r="K3" i="7"/>
  <c r="L3" i="7"/>
  <c r="M3" i="7"/>
  <c r="G3" i="7"/>
  <c r="I3" i="7"/>
  <c r="H3" i="7"/>
  <c r="F3" i="7"/>
  <c r="E3" i="7"/>
  <c r="B13" i="2"/>
  <c r="J4" i="7"/>
  <c r="D4" i="7" l="1"/>
  <c r="B4" i="7"/>
  <c r="C4" i="7"/>
  <c r="L4" i="7"/>
  <c r="K4" i="7"/>
  <c r="H4" i="7"/>
  <c r="F4" i="7"/>
  <c r="M4" i="7"/>
  <c r="I4" i="7"/>
  <c r="G4" i="7"/>
  <c r="E4" i="7"/>
  <c r="B14" i="2"/>
  <c r="J5" i="7"/>
  <c r="C5" i="7" l="1"/>
  <c r="D5" i="7"/>
  <c r="B5" i="7"/>
  <c r="M5" i="7"/>
  <c r="L5" i="7"/>
  <c r="I5" i="7"/>
  <c r="G5" i="7"/>
  <c r="H5" i="7"/>
  <c r="F5" i="7"/>
  <c r="K5" i="7"/>
  <c r="E5" i="7"/>
  <c r="B15" i="2"/>
  <c r="J6" i="7"/>
  <c r="B6" i="7" l="1"/>
  <c r="D6" i="7"/>
  <c r="C6" i="7"/>
  <c r="M6" i="7"/>
  <c r="I6" i="7"/>
  <c r="H6" i="7"/>
  <c r="F6" i="7"/>
  <c r="K6" i="7"/>
  <c r="L6" i="7"/>
  <c r="G6" i="7"/>
  <c r="E6" i="7"/>
  <c r="B16" i="2"/>
  <c r="J8" i="7" s="1"/>
  <c r="J7" i="7"/>
  <c r="D8" i="7" l="1"/>
  <c r="B8" i="7"/>
  <c r="C8" i="7"/>
  <c r="B7" i="7"/>
  <c r="C7" i="7"/>
  <c r="D7" i="7"/>
  <c r="K7" i="7"/>
  <c r="H7" i="7"/>
  <c r="F7" i="7"/>
  <c r="I7" i="7"/>
  <c r="L7" i="7"/>
  <c r="M7" i="7"/>
  <c r="G7" i="7"/>
  <c r="E7" i="7"/>
  <c r="L8" i="7"/>
  <c r="K8" i="7"/>
  <c r="H8" i="7"/>
  <c r="F8" i="7"/>
  <c r="M8" i="7"/>
  <c r="E8" i="7"/>
  <c r="G8" i="7"/>
  <c r="I8" i="7"/>
</calcChain>
</file>

<file path=xl/sharedStrings.xml><?xml version="1.0" encoding="utf-8"?>
<sst xmlns="http://schemas.openxmlformats.org/spreadsheetml/2006/main" count="505" uniqueCount="339">
  <si>
    <t>BOREHOLE_NAME</t>
  </si>
  <si>
    <t>BOREHOLE_ADDRESS</t>
  </si>
  <si>
    <t>BOREHOLE_MUNICIPALITY</t>
  </si>
  <si>
    <t>BOREHOLE_SITE_ID</t>
  </si>
  <si>
    <t>LATITUDE</t>
  </si>
  <si>
    <t>LONGITUDE</t>
  </si>
  <si>
    <t>SUPPORTING_DOCUMENT</t>
  </si>
  <si>
    <t>DEPTH_TO_WATER_BELOW_SURFACE</t>
  </si>
  <si>
    <t>Please enter your borehole information below:</t>
  </si>
  <si>
    <t>DATE_DRILLED</t>
  </si>
  <si>
    <t>Peat</t>
  </si>
  <si>
    <t>Silty gravel</t>
  </si>
  <si>
    <t>Poorly graded sand</t>
  </si>
  <si>
    <t>Silty sand</t>
  </si>
  <si>
    <t>Poorly graded gravel</t>
  </si>
  <si>
    <t>Inorganic clay - high plasticity</t>
  </si>
  <si>
    <t>Inorganic clay - low to medium plasticity</t>
  </si>
  <si>
    <t>Required information is as follows:</t>
  </si>
  <si>
    <t>5433 Bridge Street</t>
  </si>
  <si>
    <t>Vancouver</t>
  </si>
  <si>
    <t>MW2008-1</t>
  </si>
  <si>
    <t>3100_MW2008-1.pdf</t>
  </si>
  <si>
    <t>Sand and gravel</t>
  </si>
  <si>
    <t>Fill</t>
  </si>
  <si>
    <t>Abbreviations</t>
  </si>
  <si>
    <t>mbgs</t>
  </si>
  <si>
    <t>masl</t>
  </si>
  <si>
    <t>-name assigned by the driller of the borehole (e.g. MW2002-2)</t>
  </si>
  <si>
    <t>-address at which the borehole was drilled (e.g. 952 Granville Street)</t>
  </si>
  <si>
    <t>-Land Remediation Site ID number (e.g., 7010)</t>
  </si>
  <si>
    <r>
      <t xml:space="preserve">-depth of borehole in </t>
    </r>
    <r>
      <rPr>
        <b/>
        <sz val="11"/>
        <color theme="1"/>
        <rFont val="Calibri"/>
        <family val="2"/>
        <scheme val="minor"/>
      </rPr>
      <t>mbgs</t>
    </r>
  </si>
  <si>
    <r>
      <t xml:space="preserve">-surveyed ground surface elevation in </t>
    </r>
    <r>
      <rPr>
        <b/>
        <sz val="11"/>
        <color theme="1"/>
        <rFont val="Calibri"/>
        <family val="2"/>
        <scheme val="minor"/>
      </rPr>
      <t xml:space="preserve">masl </t>
    </r>
  </si>
  <si>
    <r>
      <t xml:space="preserve">-distance to top of screen in </t>
    </r>
    <r>
      <rPr>
        <b/>
        <sz val="11"/>
        <color theme="1"/>
        <rFont val="Calibri"/>
        <family val="2"/>
        <scheme val="minor"/>
      </rPr>
      <t>mbgs</t>
    </r>
  </si>
  <si>
    <r>
      <t xml:space="preserve">-distance to bottom of screen in </t>
    </r>
    <r>
      <rPr>
        <b/>
        <sz val="11"/>
        <color theme="1"/>
        <rFont val="Calibri"/>
        <family val="2"/>
        <scheme val="minor"/>
      </rPr>
      <t>mbgs</t>
    </r>
  </si>
  <si>
    <t>-use the drop-down list of soil descriptors to enter the soil description for each unit</t>
  </si>
  <si>
    <r>
      <t xml:space="preserve">-if available, enter the hydraulic conductivity in the row with the corresponding unit in decimal form and in </t>
    </r>
    <r>
      <rPr>
        <b/>
        <sz val="11"/>
        <color theme="1"/>
        <rFont val="Calibri"/>
        <family val="2"/>
        <scheme val="minor"/>
      </rPr>
      <t>m/s</t>
    </r>
  </si>
  <si>
    <r>
      <t xml:space="preserve">-enter the depth where the unit ends in </t>
    </r>
    <r>
      <rPr>
        <b/>
        <sz val="11"/>
        <color theme="1"/>
        <rFont val="Calibri"/>
        <family val="2"/>
        <scheme val="minor"/>
      </rPr>
      <t>mbgs</t>
    </r>
  </si>
  <si>
    <t>Sandy silt</t>
  </si>
  <si>
    <t>Sandy clay</t>
  </si>
  <si>
    <t>Bedrock</t>
  </si>
  <si>
    <t>SUPPORTING_DOCUMENT_PATH</t>
  </si>
  <si>
    <t>Sandy gravel</t>
  </si>
  <si>
    <t>Cobbles</t>
  </si>
  <si>
    <t>Sand and Gravel</t>
  </si>
  <si>
    <t>(Leave this cell blank, for the Ministry to fill out)</t>
  </si>
  <si>
    <t>Silt</t>
  </si>
  <si>
    <t>Clay</t>
  </si>
  <si>
    <t>Inorganic silt- slight plasticity</t>
  </si>
  <si>
    <t>Inorganic silt- high plasticity</t>
  </si>
  <si>
    <t>Silty clay</t>
  </si>
  <si>
    <t>Abbotsford</t>
  </si>
  <si>
    <t>Abbotsford, City of</t>
  </si>
  <si>
    <t>Fraser Valley</t>
  </si>
  <si>
    <t>Armstrong</t>
  </si>
  <si>
    <t>Armstrong, City of</t>
  </si>
  <si>
    <t>North Okanagan</t>
  </si>
  <si>
    <t>Burnaby</t>
  </si>
  <si>
    <t>Burnaby, City of</t>
  </si>
  <si>
    <t>Metro Vancouver</t>
  </si>
  <si>
    <t>September 22, 1892</t>
  </si>
  <si>
    <t>Campbell River</t>
  </si>
  <si>
    <t>Campbell River, City of</t>
  </si>
  <si>
    <t>Strathcona</t>
  </si>
  <si>
    <t>Castlegar</t>
  </si>
  <si>
    <t>Castlegar, City of</t>
  </si>
  <si>
    <t>Central Kootenay</t>
  </si>
  <si>
    <t>Chilliwack</t>
  </si>
  <si>
    <t>Chilliwack, City of</t>
  </si>
  <si>
    <t>April 26, 1873</t>
  </si>
  <si>
    <t>Colwood</t>
  </si>
  <si>
    <t>Colwood, City of</t>
  </si>
  <si>
    <t>Capital</t>
  </si>
  <si>
    <t>Coquitlam</t>
  </si>
  <si>
    <t>Coquitlam, City of</t>
  </si>
  <si>
    <t>July 25, 1891</t>
  </si>
  <si>
    <t>126,840[5]</t>
  </si>
  <si>
    <t>Courtenay</t>
  </si>
  <si>
    <t>Courtenay, The Corporation of the City of</t>
  </si>
  <si>
    <t>Comox Valley</t>
  </si>
  <si>
    <t>Cranbrook</t>
  </si>
  <si>
    <t>Cranbrook, The Corporation of the City of</t>
  </si>
  <si>
    <t>East Kootenay</t>
  </si>
  <si>
    <t>Dawson Creek</t>
  </si>
  <si>
    <t>Dawson Creek, The Corporation of the City of</t>
  </si>
  <si>
    <t>Peace River</t>
  </si>
  <si>
    <t>Delta</t>
  </si>
  <si>
    <t>Delta, The City of</t>
  </si>
  <si>
    <t>Greater Vancouver</t>
  </si>
  <si>
    <t>November 10, 1879</t>
  </si>
  <si>
    <t>Duncan</t>
  </si>
  <si>
    <t>Duncan, The Corporation of the City of</t>
  </si>
  <si>
    <t>Cowichan Valley</t>
  </si>
  <si>
    <t>−1.1</t>
  </si>
  <si>
    <t>Enderby</t>
  </si>
  <si>
    <t>Enderby, The Corporation of the City of</t>
  </si>
  <si>
    <t>Fernie</t>
  </si>
  <si>
    <t>Fernie, The Corporation of the City of</t>
  </si>
  <si>
    <t>Fort St. John</t>
  </si>
  <si>
    <t>Fort St. John, City of</t>
  </si>
  <si>
    <t>Grand Forks</t>
  </si>
  <si>
    <t>Grand Forks, The Corporation of the City of</t>
  </si>
  <si>
    <t>Kootenay Boundary</t>
  </si>
  <si>
    <t>April 15, 1897</t>
  </si>
  <si>
    <t>−1.3</t>
  </si>
  <si>
    <t>Greenwood</t>
  </si>
  <si>
    <t>Greenwood, The Corporation of the City of</t>
  </si>
  <si>
    <t>July 12, 1897</t>
  </si>
  <si>
    <t>Kamloops</t>
  </si>
  <si>
    <t>Kamloops, City of</t>
  </si>
  <si>
    <t>Thompson-Nicola</t>
  </si>
  <si>
    <t>Kelowna</t>
  </si>
  <si>
    <t>Kelowna, City of</t>
  </si>
  <si>
    <t>Central Okanagan</t>
  </si>
  <si>
    <t>Kimberley</t>
  </si>
  <si>
    <t>Kimberley, City of</t>
  </si>
  <si>
    <t>Langford</t>
  </si>
  <si>
    <t>Langford, City of</t>
  </si>
  <si>
    <t>Langley</t>
  </si>
  <si>
    <t>Langley, City of</t>
  </si>
  <si>
    <t>Maple Ridge</t>
  </si>
  <si>
    <t>Maple Ridge, City of</t>
  </si>
  <si>
    <t>September 12, 2014[6]</t>
  </si>
  <si>
    <t>Merritt</t>
  </si>
  <si>
    <t>Merritt, City of</t>
  </si>
  <si>
    <t>Nanaimo</t>
  </si>
  <si>
    <t>Nanaimo, City of</t>
  </si>
  <si>
    <t>December 24, 1874</t>
  </si>
  <si>
    <t>Nelson</t>
  </si>
  <si>
    <t>Nelson, The Corporation of the City of</t>
  </si>
  <si>
    <t>March 18, 1897</t>
  </si>
  <si>
    <t>New Westminster</t>
  </si>
  <si>
    <t>New Westminster, The Corporation of the City of</t>
  </si>
  <si>
    <t>July 16, 1860</t>
  </si>
  <si>
    <t>North Vancouver</t>
  </si>
  <si>
    <t>North Vancouver, The Corporation of the City of</t>
  </si>
  <si>
    <t>August 10, 1891</t>
  </si>
  <si>
    <t>Parksville</t>
  </si>
  <si>
    <t>Parksville, City of</t>
  </si>
  <si>
    <t>Penticton</t>
  </si>
  <si>
    <t>Penticton, The Corporation of the City of</t>
  </si>
  <si>
    <t>Okanagan-Similkameen</t>
  </si>
  <si>
    <t>Pitt Meadows</t>
  </si>
  <si>
    <t>Pitt Meadows, City of</t>
  </si>
  <si>
    <t>Port Alberni</t>
  </si>
  <si>
    <t>Port Alberni, City of</t>
  </si>
  <si>
    <t>Alberni-Clayoquot</t>
  </si>
  <si>
    <t>Port Coquitlam</t>
  </si>
  <si>
    <t>Port Coquitlam, The Corporation of the City of</t>
  </si>
  <si>
    <t>55,958[5]</t>
  </si>
  <si>
    <t>Port Moody</t>
  </si>
  <si>
    <t>Port Moody, City of</t>
  </si>
  <si>
    <t>Powell River</t>
  </si>
  <si>
    <t>Powell River, The Corporation of the City of</t>
  </si>
  <si>
    <t>Prince George</t>
  </si>
  <si>
    <t>Prince George, City of</t>
  </si>
  <si>
    <t>Fraser-Fort George</t>
  </si>
  <si>
    <t>Prince Rupert</t>
  </si>
  <si>
    <t>Prince Rupert, City of</t>
  </si>
  <si>
    <t>Skeena-Queen Charlotte</t>
  </si>
  <si>
    <t>−2.4</t>
  </si>
  <si>
    <t>Quesnel</t>
  </si>
  <si>
    <t>Quesnel, City of</t>
  </si>
  <si>
    <t>Cariboo</t>
  </si>
  <si>
    <t>Revelstoke</t>
  </si>
  <si>
    <t>Revelstoke, City of</t>
  </si>
  <si>
    <t>Columbia Shuswap</t>
  </si>
  <si>
    <t>March 1, 1899</t>
  </si>
  <si>
    <t>Richmond</t>
  </si>
  <si>
    <t>Richmond, City of</t>
  </si>
  <si>
    <t>Rossland</t>
  </si>
  <si>
    <t>Rossland, The Corporation of the City of</t>
  </si>
  <si>
    <t>Salmon Arm</t>
  </si>
  <si>
    <t>Salmon Arm, City of</t>
  </si>
  <si>
    <t>Surrey</t>
  </si>
  <si>
    <t>Surrey, City of</t>
  </si>
  <si>
    <t>Terrace</t>
  </si>
  <si>
    <t>Terrace, City of</t>
  </si>
  <si>
    <t>Kitimat-Stikine</t>
  </si>
  <si>
    <t>Trail</t>
  </si>
  <si>
    <t>Trail, City of</t>
  </si>
  <si>
    <t>Vancouver, City of</t>
  </si>
  <si>
    <t>April 6, 1886</t>
  </si>
  <si>
    <t>Vernon</t>
  </si>
  <si>
    <t>Vernon, The Corporation of the City of</t>
  </si>
  <si>
    <t>December 30, 1892</t>
  </si>
  <si>
    <t>Victoria, The Corporation of the City of</t>
  </si>
  <si>
    <t>August 2, 1862</t>
  </si>
  <si>
    <t>West Kelowna</t>
  </si>
  <si>
    <t>West Kelowna, City of</t>
  </si>
  <si>
    <t>White Rock</t>
  </si>
  <si>
    <t>White Rock, The Corporation of the City of</t>
  </si>
  <si>
    <t>Williams Lake</t>
  </si>
  <si>
    <t>Williams Lake, City of</t>
  </si>
  <si>
    <t>Victoria</t>
  </si>
  <si>
    <t xml:space="preserve">Gravel, well-graded </t>
  </si>
  <si>
    <t xml:space="preserve">Sand, well-graded </t>
  </si>
  <si>
    <t>Sand, poorly graded</t>
  </si>
  <si>
    <t xml:space="preserve">Gravel, poorly graded </t>
  </si>
  <si>
    <t xml:space="preserve">Silt, organic </t>
  </si>
  <si>
    <t>Clay, organic</t>
  </si>
  <si>
    <t>Sand, gravelly</t>
  </si>
  <si>
    <t>Silt, gravelly</t>
  </si>
  <si>
    <t>Clay, gravelly</t>
  </si>
  <si>
    <t xml:space="preserve">Silt, clayey </t>
  </si>
  <si>
    <t>Sand, clayey</t>
  </si>
  <si>
    <t xml:space="preserve">Gravel, clayey 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</si>
  <si>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</si>
  <si>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</si>
  <si>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</si>
  <si>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</si>
  <si>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</si>
  <si>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</si>
  <si>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</si>
  <si>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</si>
  <si>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</si>
  <si>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</si>
  <si>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</si>
  <si>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</si>
  <si>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Day</t>
  </si>
  <si>
    <t>Month</t>
  </si>
  <si>
    <t>Year</t>
  </si>
  <si>
    <t>Borehole Name</t>
  </si>
  <si>
    <t>Site Address</t>
  </si>
  <si>
    <t>Site Municipality</t>
  </si>
  <si>
    <t>BH Total Depth</t>
  </si>
  <si>
    <t>Ground Surface Elevation</t>
  </si>
  <si>
    <t>MOE Site ID</t>
  </si>
  <si>
    <t>Date of Installation</t>
  </si>
  <si>
    <t>Top of MW Pipe Elevation</t>
  </si>
  <si>
    <t>Please enter your Borehole Lithology information below:</t>
  </si>
  <si>
    <r>
      <t xml:space="preserve">BH Log Document Name
</t>
    </r>
    <r>
      <rPr>
        <sz val="9"/>
        <color indexed="8"/>
        <rFont val="Calibri"/>
        <family val="2"/>
      </rPr>
      <t>(please use this name for your BH Log file)</t>
    </r>
  </si>
  <si>
    <t>metres below ground surface</t>
  </si>
  <si>
    <t>metres above sea level</t>
  </si>
  <si>
    <r>
      <t xml:space="preserve">BH Total Depth
</t>
    </r>
    <r>
      <rPr>
        <b/>
        <sz val="11"/>
        <color indexed="8"/>
        <rFont val="Calibri"/>
        <family val="2"/>
      </rPr>
      <t>(mbgs)</t>
    </r>
  </si>
  <si>
    <r>
      <t>Top of MW Pipe Elevation
(</t>
    </r>
    <r>
      <rPr>
        <b/>
        <sz val="11"/>
        <color indexed="8"/>
        <rFont val="Calibri"/>
        <family val="2"/>
      </rPr>
      <t>masl</t>
    </r>
    <r>
      <rPr>
        <sz val="11"/>
        <color indexed="8"/>
        <rFont val="Calibri"/>
        <family val="2"/>
      </rPr>
      <t xml:space="preserve"> preferred)</t>
    </r>
  </si>
  <si>
    <r>
      <t>Ground Surface Elevation
(</t>
    </r>
    <r>
      <rPr>
        <b/>
        <sz val="11"/>
        <color indexed="8"/>
        <rFont val="Calibri"/>
        <family val="2"/>
      </rPr>
      <t>masl</t>
    </r>
    <r>
      <rPr>
        <sz val="11"/>
        <color indexed="8"/>
        <rFont val="Calibri"/>
        <family val="2"/>
      </rPr>
      <t xml:space="preserve"> preferred)</t>
    </r>
  </si>
  <si>
    <t>Sandy Silt ,trace gravel (Till)</t>
  </si>
  <si>
    <t>Sec "</t>
  </si>
  <si>
    <t>Mins '</t>
  </si>
  <si>
    <t>Deg °</t>
  </si>
  <si>
    <r>
      <rPr>
        <b/>
        <sz val="11"/>
        <color indexed="8"/>
        <rFont val="Calibri"/>
        <family val="2"/>
      </rPr>
      <t>BH Log Document Name</t>
    </r>
    <r>
      <rPr>
        <sz val="11"/>
        <color indexed="8"/>
        <rFont val="Calibri"/>
        <family val="2"/>
      </rPr>
      <t xml:space="preserve">
</t>
    </r>
    <r>
      <rPr>
        <sz val="9"/>
        <color indexed="8"/>
        <rFont val="Calibri"/>
        <family val="2"/>
      </rPr>
      <t>(please use this name for your BH Log file)</t>
    </r>
  </si>
  <si>
    <t>BH Log Document Name</t>
  </si>
  <si>
    <t>Latitude</t>
  </si>
  <si>
    <t>Longitude</t>
  </si>
  <si>
    <t xml:space="preserve">Top of MW Pipe Elevation
</t>
  </si>
  <si>
    <t xml:space="preserve">Ground Surface Elevation
</t>
  </si>
  <si>
    <r>
      <t xml:space="preserve">-top of casing elevation in </t>
    </r>
    <r>
      <rPr>
        <b/>
        <sz val="11"/>
        <color theme="1"/>
        <rFont val="Calibri"/>
        <family val="2"/>
        <scheme val="minor"/>
      </rPr>
      <t>masl</t>
    </r>
    <r>
      <rPr>
        <sz val="11"/>
        <color theme="1"/>
        <rFont val="Calibri"/>
        <family val="2"/>
        <scheme val="minor"/>
      </rPr>
      <t xml:space="preserve"> (where possible)</t>
    </r>
  </si>
  <si>
    <t>Lithologic 
UNIT Number</t>
  </si>
  <si>
    <t>Depth to Top of UNIT</t>
  </si>
  <si>
    <t>Depth to Bottom of UNIT</t>
  </si>
  <si>
    <t>Lithologic UNIT Description</t>
  </si>
  <si>
    <t>Screened Interval TOP Depth</t>
  </si>
  <si>
    <t>Screened Interval BOTTOM Depth</t>
  </si>
  <si>
    <t>Hydraulic Conductivity</t>
  </si>
  <si>
    <t>Depth to Groundwater</t>
  </si>
  <si>
    <r>
      <t xml:space="preserve">-if available, enter the depth to water below top of casing in </t>
    </r>
    <r>
      <rPr>
        <b/>
        <sz val="11"/>
        <color theme="1"/>
        <rFont val="Calibri"/>
        <family val="2"/>
        <scheme val="minor"/>
      </rPr>
      <t>m</t>
    </r>
    <r>
      <rPr>
        <sz val="11"/>
        <color theme="1"/>
        <rFont val="Calibri"/>
        <family val="2"/>
        <scheme val="minor"/>
      </rPr>
      <t xml:space="preserve"> (measured from Top of MW Pipe)</t>
    </r>
  </si>
  <si>
    <t>*use drop downs</t>
  </si>
  <si>
    <t>DD to DMS calculation example:</t>
  </si>
  <si>
    <t>5.23456° (DD)</t>
  </si>
  <si>
    <t>5.23456 - 5 = 023456° (you have suntracted your whole number)</t>
  </si>
  <si>
    <t>0.23456 x 60' = 14.0736° (14 is your whole minute)</t>
  </si>
  <si>
    <t>0.736 x 60" = 4.416° (this is your seconds)</t>
  </si>
  <si>
    <t>DMS is now 5°14'4.416"</t>
  </si>
  <si>
    <t>Deg</t>
  </si>
  <si>
    <t>Mins</t>
  </si>
  <si>
    <t>Sec</t>
  </si>
  <si>
    <t>http://www2.gov.bc.ca/assets/gov/environment/air-land-water/site-remediation/docs/contaminated-sites/imap/</t>
  </si>
  <si>
    <t xml:space="preserve">1)    Go to Borehole Information sheet and add your borehole information.  </t>
  </si>
  <si>
    <t>2)   Go to Borehole Lithology sheet and add the borehole lithology information.</t>
  </si>
  <si>
    <t xml:space="preserve">- this automatically generated number starts at 0 relative to the ground surface </t>
  </si>
  <si>
    <t xml:space="preserve">-save and enter the associated sample borehole log PDF file as: SiteID_BoreholeName.pdf (e.g. 3100_MW2008-1.pdf). </t>
  </si>
  <si>
    <r>
      <rPr>
        <i/>
        <sz val="11"/>
        <rFont val="Calibri"/>
        <family val="2"/>
      </rPr>
      <t>Check this cell</t>
    </r>
    <r>
      <rPr>
        <sz val="11"/>
        <rFont val="Calibri"/>
        <family val="2"/>
      </rPr>
      <t xml:space="preserve"> after you have entered the above info, the suggested filename for your sample BH log is automatically generated.</t>
    </r>
  </si>
  <si>
    <r>
      <t xml:space="preserve">-date on which the borehole was drilled, </t>
    </r>
    <r>
      <rPr>
        <i/>
        <sz val="11"/>
        <rFont val="Calibri"/>
        <family val="2"/>
      </rPr>
      <t>Select</t>
    </r>
    <r>
      <rPr>
        <sz val="11"/>
        <rFont val="Calibri"/>
        <family val="2"/>
      </rPr>
      <t xml:space="preserve"> the Day / Month / and Year from the drop down boxes</t>
    </r>
  </si>
  <si>
    <r>
      <t xml:space="preserve">-municipality in which the borehole was drilled (e.g. Langley); </t>
    </r>
    <r>
      <rPr>
        <i/>
        <sz val="11"/>
        <rFont val="Calibri"/>
        <family val="2"/>
      </rPr>
      <t>Use the drop down</t>
    </r>
    <r>
      <rPr>
        <sz val="11"/>
        <rFont val="Calibri"/>
        <family val="2"/>
      </rPr>
      <t xml:space="preserve"> box to select or enter if not on the list</t>
    </r>
  </si>
  <si>
    <t>- this number is automatically generated; it is assigned to each unit sequentially from ground surface downwards (upper-most unit is unit number 1, below that 2, etc)</t>
  </si>
  <si>
    <t>Assure that the units are correct for the values.</t>
  </si>
  <si>
    <t>Note:</t>
  </si>
  <si>
    <t>Only enter numerical values.</t>
  </si>
  <si>
    <t>Do not state or include the units.</t>
  </si>
  <si>
    <t>Decimal Degrees</t>
  </si>
  <si>
    <t>LAT</t>
  </si>
  <si>
    <t>LON</t>
  </si>
  <si>
    <r>
      <rPr>
        <b/>
        <sz val="11"/>
        <color indexed="8"/>
        <rFont val="Calibri"/>
        <family val="2"/>
      </rPr>
      <t>Example</t>
    </r>
    <r>
      <rPr>
        <sz val="11"/>
        <color indexed="8"/>
        <rFont val="Calibri"/>
        <family val="2"/>
      </rPr>
      <t xml:space="preserve"> </t>
    </r>
    <r>
      <rPr>
        <b/>
        <sz val="11"/>
        <color indexed="8"/>
        <rFont val="Calibri"/>
        <family val="2"/>
      </rPr>
      <t>Data:</t>
    </r>
    <r>
      <rPr>
        <sz val="11"/>
        <color indexed="8"/>
        <rFont val="Calibri"/>
        <family val="2"/>
      </rPr>
      <t xml:space="preserve"> Borehole Name</t>
    </r>
  </si>
  <si>
    <t>BOREHOLE NAME</t>
  </si>
  <si>
    <t>TOTAL BOREHOLE DEPTH</t>
  </si>
  <si>
    <t>BOREHOLE TOC ELEVATION</t>
  </si>
  <si>
    <t>BOREHOLE SURFACE ELEVATION</t>
  </si>
  <si>
    <t>TOP OF SCREEN</t>
  </si>
  <si>
    <t>BOTTOM OF SCREEN</t>
  </si>
  <si>
    <t>FROM UNIT DEPTH</t>
  </si>
  <si>
    <t>TO UNIT DEPTH</t>
  </si>
  <si>
    <t>UNIT DESCRIPTION</t>
  </si>
  <si>
    <t>UNIT NUMBER</t>
  </si>
  <si>
    <t>HYDRAULIC CONDUCTIVITY</t>
  </si>
  <si>
    <t>DEPTH TO WATER BELOW TOC</t>
  </si>
  <si>
    <t>DEPTH TO WATER BELOW SURFACE</t>
  </si>
  <si>
    <r>
      <rPr>
        <b/>
        <sz val="11"/>
        <color indexed="8"/>
        <rFont val="Calibri"/>
        <family val="2"/>
        <scheme val="minor"/>
      </rPr>
      <t>Screened Interval</t>
    </r>
    <r>
      <rPr>
        <sz val="11"/>
        <color indexed="8"/>
        <rFont val="Calibri"/>
        <family val="2"/>
        <scheme val="minor"/>
      </rPr>
      <t xml:space="preserve">
</t>
    </r>
    <r>
      <rPr>
        <b/>
        <sz val="11"/>
        <color indexed="8"/>
        <rFont val="Calibri"/>
        <family val="2"/>
        <scheme val="minor"/>
      </rPr>
      <t>TOP</t>
    </r>
    <r>
      <rPr>
        <sz val="11"/>
        <color indexed="8"/>
        <rFont val="Calibri"/>
        <family val="2"/>
        <scheme val="minor"/>
      </rPr>
      <t xml:space="preserve"> Depth</t>
    </r>
  </si>
  <si>
    <r>
      <rPr>
        <b/>
        <sz val="11"/>
        <color indexed="8"/>
        <rFont val="Calibri"/>
        <family val="2"/>
        <scheme val="minor"/>
      </rPr>
      <t>Screened Interval</t>
    </r>
    <r>
      <rPr>
        <sz val="11"/>
        <color indexed="8"/>
        <rFont val="Calibri"/>
        <family val="2"/>
        <scheme val="minor"/>
      </rPr>
      <t xml:space="preserve">
</t>
    </r>
    <r>
      <rPr>
        <b/>
        <sz val="11"/>
        <color indexed="8"/>
        <rFont val="Calibri"/>
        <family val="2"/>
        <scheme val="minor"/>
      </rPr>
      <t>BOTTOM</t>
    </r>
    <r>
      <rPr>
        <sz val="11"/>
        <color indexed="8"/>
        <rFont val="Calibri"/>
        <family val="2"/>
        <scheme val="minor"/>
      </rPr>
      <t xml:space="preserve"> Depth </t>
    </r>
  </si>
  <si>
    <t>Name</t>
  </si>
  <si>
    <t>Corporate name</t>
  </si>
  <si>
    <t>Regional district</t>
  </si>
  <si>
    <t>Incorporation date</t>
  </si>
  <si>
    <t>Population (2011)</t>
  </si>
  <si>
    <t>Population (2006)</t>
  </si>
  <si>
    <t>Change (%)</t>
  </si>
  <si>
    <t>Area (sq km)</t>
  </si>
  <si>
    <t>Population density</t>
  </si>
  <si>
    <r>
      <rPr>
        <b/>
        <sz val="11"/>
        <color indexed="8"/>
        <rFont val="Calibri"/>
        <family val="2"/>
        <scheme val="minor"/>
      </rPr>
      <t>Example:</t>
    </r>
    <r>
      <rPr>
        <sz val="11"/>
        <color indexed="8"/>
        <rFont val="Calibri"/>
        <family val="2"/>
        <scheme val="minor"/>
      </rPr>
      <t xml:space="preserve">
Lithologic 
UNIT Number</t>
    </r>
  </si>
  <si>
    <r>
      <t xml:space="preserve">Depth to
</t>
    </r>
    <r>
      <rPr>
        <b/>
        <sz val="11"/>
        <color indexed="8"/>
        <rFont val="Calibri"/>
        <family val="2"/>
        <scheme val="minor"/>
      </rPr>
      <t>Top</t>
    </r>
    <r>
      <rPr>
        <sz val="11"/>
        <color indexed="8"/>
        <rFont val="Calibri"/>
        <family val="2"/>
        <scheme val="minor"/>
      </rPr>
      <t xml:space="preserve"> of UNIT</t>
    </r>
  </si>
  <si>
    <r>
      <t xml:space="preserve">Depth to
</t>
    </r>
    <r>
      <rPr>
        <b/>
        <sz val="11"/>
        <color indexed="8"/>
        <rFont val="Calibri"/>
        <family val="2"/>
        <scheme val="minor"/>
      </rPr>
      <t>Bottom</t>
    </r>
    <r>
      <rPr>
        <sz val="11"/>
        <color indexed="8"/>
        <rFont val="Calibri"/>
        <family val="2"/>
        <scheme val="minor"/>
      </rPr>
      <t xml:space="preserve"> of UNIT </t>
    </r>
  </si>
  <si>
    <r>
      <rPr>
        <b/>
        <sz val="11"/>
        <color indexed="8"/>
        <rFont val="Calibri"/>
        <family val="2"/>
        <scheme val="minor"/>
      </rPr>
      <t>UNIT</t>
    </r>
    <r>
      <rPr>
        <sz val="11"/>
        <color indexed="8"/>
        <rFont val="Calibri"/>
        <family val="2"/>
        <scheme val="minor"/>
      </rPr>
      <t xml:space="preserve"> Description</t>
    </r>
  </si>
  <si>
    <r>
      <rPr>
        <b/>
        <sz val="11"/>
        <color indexed="8"/>
        <rFont val="Calibri"/>
        <family val="2"/>
        <scheme val="minor"/>
      </rPr>
      <t>Depth to Groundwater</t>
    </r>
    <r>
      <rPr>
        <sz val="11"/>
        <color indexed="8"/>
        <rFont val="Calibri"/>
        <family val="2"/>
        <scheme val="minor"/>
      </rPr>
      <t xml:space="preserve">
(</t>
    </r>
    <r>
      <rPr>
        <b/>
        <sz val="11"/>
        <color indexed="8"/>
        <rFont val="Calibri"/>
        <family val="2"/>
        <scheme val="minor"/>
      </rPr>
      <t>Top of MW Pipe</t>
    </r>
    <r>
      <rPr>
        <sz val="11"/>
        <color indexed="8"/>
        <rFont val="Calibri"/>
        <family val="2"/>
        <scheme val="minor"/>
      </rPr>
      <t>)</t>
    </r>
  </si>
  <si>
    <r>
      <t xml:space="preserve">Lithologic
</t>
    </r>
    <r>
      <rPr>
        <b/>
        <sz val="11"/>
        <color indexed="8"/>
        <rFont val="Calibri"/>
        <family val="2"/>
        <scheme val="minor"/>
      </rPr>
      <t>UNIT</t>
    </r>
    <r>
      <rPr>
        <sz val="11"/>
        <color indexed="8"/>
        <rFont val="Calibri"/>
        <family val="2"/>
        <scheme val="minor"/>
      </rPr>
      <t xml:space="preserve"> Description</t>
    </r>
  </si>
  <si>
    <r>
      <t xml:space="preserve">Lithologic 
UNIT Number
</t>
    </r>
    <r>
      <rPr>
        <sz val="10"/>
        <color indexed="8"/>
        <rFont val="Calibri"/>
        <family val="2"/>
        <scheme val="minor"/>
      </rPr>
      <t>(Automatically Generated)</t>
    </r>
  </si>
  <si>
    <r>
      <t xml:space="preserve">Depth to
</t>
    </r>
    <r>
      <rPr>
        <b/>
        <sz val="11"/>
        <color indexed="8"/>
        <rFont val="Calibri"/>
        <family val="2"/>
        <scheme val="minor"/>
      </rPr>
      <t>Top</t>
    </r>
    <r>
      <rPr>
        <sz val="11"/>
        <color indexed="8"/>
        <rFont val="Calibri"/>
        <family val="2"/>
        <scheme val="minor"/>
      </rPr>
      <t xml:space="preserve"> of UNIT
</t>
    </r>
    <r>
      <rPr>
        <sz val="10"/>
        <color indexed="8"/>
        <rFont val="Calibri"/>
        <family val="2"/>
        <scheme val="minor"/>
      </rPr>
      <t>(Automatically Generated)</t>
    </r>
  </si>
  <si>
    <r>
      <rPr>
        <b/>
        <sz val="11"/>
        <color indexed="8"/>
        <rFont val="Calibri"/>
        <family val="2"/>
        <scheme val="minor"/>
      </rPr>
      <t>Hydraulic Conductivity
(m/s)</t>
    </r>
    <r>
      <rPr>
        <sz val="11"/>
        <color indexed="8"/>
        <rFont val="Calibri"/>
        <family val="2"/>
        <scheme val="minor"/>
      </rPr>
      <t xml:space="preserve">
</t>
    </r>
    <r>
      <rPr>
        <sz val="10"/>
        <color indexed="8"/>
        <rFont val="Calibri"/>
        <family val="2"/>
        <scheme val="minor"/>
      </rPr>
      <t>(Note on screened Unit row)</t>
    </r>
  </si>
  <si>
    <r>
      <rPr>
        <b/>
        <sz val="11"/>
        <color indexed="8"/>
        <rFont val="Calibri"/>
        <family val="2"/>
        <scheme val="minor"/>
      </rPr>
      <t>Depth to Groundwater</t>
    </r>
    <r>
      <rPr>
        <sz val="11"/>
        <color indexed="8"/>
        <rFont val="Calibri"/>
        <family val="2"/>
        <scheme val="minor"/>
      </rPr>
      <t xml:space="preserve">
(m) (measured from 
</t>
    </r>
    <r>
      <rPr>
        <b/>
        <sz val="11"/>
        <color indexed="8"/>
        <rFont val="Calibri"/>
        <family val="2"/>
        <scheme val="minor"/>
      </rPr>
      <t>Top of MW Pipe</t>
    </r>
    <r>
      <rPr>
        <sz val="11"/>
        <color indexed="8"/>
        <rFont val="Calibri"/>
        <family val="2"/>
        <scheme val="minor"/>
      </rPr>
      <t xml:space="preserve">)
</t>
    </r>
    <r>
      <rPr>
        <sz val="10"/>
        <color indexed="8"/>
        <rFont val="Calibri"/>
        <family val="2"/>
        <scheme val="minor"/>
      </rPr>
      <t>(Note depth on screened Unit row)</t>
    </r>
  </si>
  <si>
    <t>Sand, silty</t>
  </si>
  <si>
    <t>Gravel, silty</t>
  </si>
  <si>
    <t>Clay, silty</t>
  </si>
  <si>
    <t>Silt, sandy</t>
  </si>
  <si>
    <t>Gravel, sandy</t>
  </si>
  <si>
    <t>Clay, sandy</t>
  </si>
  <si>
    <t>Silt, sandy, trace gravel (Till)</t>
  </si>
  <si>
    <t>Silt, inorganic - high plasticity</t>
  </si>
  <si>
    <t>Silt, inorganic - slight plasticity</t>
  </si>
  <si>
    <t>Clay, inorganic - low to medium plasticity</t>
  </si>
  <si>
    <t>Clay, organic - high plasticity</t>
  </si>
  <si>
    <t>USCSdescriptors</t>
  </si>
  <si>
    <t>USCSDESC2</t>
  </si>
  <si>
    <r>
      <rPr>
        <b/>
        <sz val="11"/>
        <color rgb="FF000000"/>
        <rFont val="Calibri"/>
        <family val="2"/>
        <scheme val="minor"/>
      </rPr>
      <t>Depth to Groundwater</t>
    </r>
    <r>
      <rPr>
        <sz val="11"/>
        <color indexed="8"/>
        <rFont val="Calibri"/>
        <family val="2"/>
        <scheme val="minor"/>
      </rPr>
      <t xml:space="preserve"> (m) (</t>
    </r>
    <r>
      <rPr>
        <b/>
        <sz val="11"/>
        <color rgb="FF000000"/>
        <rFont val="Calibri"/>
        <family val="2"/>
        <scheme val="minor"/>
      </rPr>
      <t>below surface</t>
    </r>
    <r>
      <rPr>
        <sz val="11"/>
        <color indexed="8"/>
        <rFont val="Calibri"/>
        <family val="2"/>
        <scheme val="minor"/>
      </rPr>
      <t xml:space="preserve">)
</t>
    </r>
    <r>
      <rPr>
        <sz val="10"/>
        <color rgb="FF000000"/>
        <rFont val="Calibri"/>
        <family val="2"/>
        <scheme val="minor"/>
      </rPr>
      <t>(Automatically Generated)</t>
    </r>
  </si>
  <si>
    <r>
      <rPr>
        <b/>
        <sz val="11"/>
        <color indexed="8"/>
        <rFont val="Calibri"/>
        <family val="2"/>
        <scheme val="minor"/>
      </rPr>
      <t>Screened Interval</t>
    </r>
    <r>
      <rPr>
        <sz val="11"/>
        <color indexed="8"/>
        <rFont val="Calibri"/>
        <family val="2"/>
        <scheme val="minor"/>
      </rPr>
      <t xml:space="preserve">
</t>
    </r>
    <r>
      <rPr>
        <b/>
        <sz val="11"/>
        <color indexed="8"/>
        <rFont val="Calibri"/>
        <family val="2"/>
        <scheme val="minor"/>
      </rPr>
      <t>BOTTOM</t>
    </r>
    <r>
      <rPr>
        <sz val="11"/>
        <color indexed="8"/>
        <rFont val="Calibri"/>
        <family val="2"/>
        <scheme val="minor"/>
      </rPr>
      <t xml:space="preserve"> Depth (m)</t>
    </r>
  </si>
  <si>
    <r>
      <rPr>
        <b/>
        <sz val="11"/>
        <color indexed="8"/>
        <rFont val="Calibri"/>
        <family val="2"/>
        <scheme val="minor"/>
      </rPr>
      <t>Screened Interval</t>
    </r>
    <r>
      <rPr>
        <sz val="11"/>
        <color indexed="8"/>
        <rFont val="Calibri"/>
        <family val="2"/>
        <scheme val="minor"/>
      </rPr>
      <t xml:space="preserve">
</t>
    </r>
    <r>
      <rPr>
        <b/>
        <sz val="11"/>
        <color indexed="8"/>
        <rFont val="Calibri"/>
        <family val="2"/>
        <scheme val="minor"/>
      </rPr>
      <t>TOP</t>
    </r>
    <r>
      <rPr>
        <sz val="11"/>
        <color indexed="8"/>
        <rFont val="Calibri"/>
        <family val="2"/>
        <scheme val="minor"/>
      </rPr>
      <t xml:space="preserve"> Depth (m)
</t>
    </r>
    <r>
      <rPr>
        <sz val="10"/>
        <color indexed="8"/>
        <rFont val="Calibri"/>
        <family val="2"/>
        <scheme val="minor"/>
      </rPr>
      <t>(Note screen depths on associated Unit row)</t>
    </r>
  </si>
  <si>
    <r>
      <t xml:space="preserve">Depth to
</t>
    </r>
    <r>
      <rPr>
        <b/>
        <sz val="11"/>
        <color indexed="8"/>
        <rFont val="Calibri"/>
        <family val="2"/>
        <scheme val="minor"/>
      </rPr>
      <t>Bottom</t>
    </r>
    <r>
      <rPr>
        <sz val="11"/>
        <color indexed="8"/>
        <rFont val="Calibri"/>
        <family val="2"/>
        <scheme val="minor"/>
      </rPr>
      <t xml:space="preserve"> of UNIT  (m)</t>
    </r>
  </si>
  <si>
    <r>
      <t>-</t>
    </r>
    <r>
      <rPr>
        <i/>
        <sz val="11"/>
        <rFont val="Calibri"/>
        <family val="2"/>
      </rPr>
      <t>alternatively</t>
    </r>
    <r>
      <rPr>
        <sz val="11"/>
        <rFont val="Calibri"/>
        <family val="2"/>
      </rPr>
      <t>, enter your decimal degrees here without deleting the formulas in the Latitude &amp; Longitude cells to automatically convert your coordinates</t>
    </r>
  </si>
  <si>
    <t>-input the Degrees ° / Minutes ' / Seconds " of the Borehole latitude (overwrite the formula that is there; it only applies if decimal degrees is all you have)</t>
  </si>
  <si>
    <t>Depth to Groundwater (Surface)</t>
  </si>
  <si>
    <t>-check that this figure matches, it is automatically calculated</t>
  </si>
  <si>
    <t>Borehole Log Information Form V6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</si>
</sst>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yyyy\-mm\-dd"/>
    <numFmt numFmtId="165" formatCode="0.000"/>
    <numFmt numFmtId="166" formatCode="0.00000"/>
    <numFmt numFmtId="167" formatCode="0.0000"/>
    <numFmt numFmtId="168" formatCode="yyyy/mm/dd;@"/>
  </numFmts>
  <fonts count="2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indexed="8"/>
      <name val="Calibri"/>
      <family val="2"/>
    </font>
    <font>
      <b/>
      <sz val="11"/>
      <name val="Calibri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9"/>
      <color indexed="8"/>
      <name val="Calibri"/>
      <family val="2"/>
    </font>
    <font>
      <sz val="11"/>
      <color theme="1"/>
      <name val="Arial Black"/>
      <family val="2"/>
    </font>
    <font>
      <b/>
      <sz val="11"/>
      <color theme="0" tint="-0.499984740745262"/>
      <name val="Calibri"/>
      <family val="2"/>
    </font>
    <font>
      <i/>
      <sz val="11"/>
      <name val="Calibri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1"/>
      <color theme="1" tint="0.34998626667073579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1"/>
      <color theme="0" tint="-0.499984740745262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0"/>
      </patternFill>
    </fill>
    <fill>
      <patternFill patternType="solid">
        <fgColor theme="0" tint="-0.14999847407452621"/>
        <bgColor indexed="0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3" fillId="0" borderId="0"/>
    <xf numFmtId="0" fontId="5" fillId="0" borderId="0"/>
    <xf numFmtId="0" fontId="11" fillId="0" borderId="0"/>
    <xf numFmtId="0" fontId="12" fillId="0" borderId="0" applyNumberFormat="0" applyFill="0" applyBorder="0" applyAlignment="0" applyProtection="0"/>
    <xf numFmtId="0" fontId="3" fillId="0" borderId="0"/>
  </cellStyleXfs>
  <cellXfs count="133">
    <xf numFmtId="0" fontId="0" fillId="0" borderId="0" xfId="0"/>
    <xf numFmtId="0" fontId="4" fillId="0" borderId="0" xfId="2" applyFont="1" applyAlignment="1">
      <alignment wrapText="1"/>
    </xf>
    <xf numFmtId="0" fontId="4" fillId="0" borderId="0" xfId="2" applyFont="1" applyAlignment="1">
      <alignment horizontal="right" wrapText="1"/>
    </xf>
    <xf numFmtId="164" fontId="4" fillId="0" borderId="0" xfId="2" applyNumberFormat="1" applyFont="1" applyAlignment="1">
      <alignment horizontal="right" wrapText="1"/>
    </xf>
    <xf numFmtId="0" fontId="1" fillId="3" borderId="0" xfId="0" applyFont="1" applyFill="1"/>
    <xf numFmtId="0" fontId="2" fillId="0" borderId="0" xfId="1" applyFont="1" applyAlignment="1">
      <alignment horizontal="right" wrapText="1"/>
    </xf>
    <xf numFmtId="0" fontId="2" fillId="0" borderId="0" xfId="1" applyFont="1" applyAlignment="1">
      <alignment wrapText="1"/>
    </xf>
    <xf numFmtId="0" fontId="7" fillId="0" borderId="0" xfId="0" applyFont="1"/>
    <xf numFmtId="0" fontId="0" fillId="0" borderId="0" xfId="0" quotePrefix="1"/>
    <xf numFmtId="0" fontId="4" fillId="0" borderId="0" xfId="2" applyFont="1" applyAlignment="1">
      <alignment horizontal="left"/>
    </xf>
    <xf numFmtId="0" fontId="8" fillId="0" borderId="0" xfId="0" quotePrefix="1" applyFont="1" applyAlignment="1">
      <alignment horizontal="left" vertical="top"/>
    </xf>
    <xf numFmtId="0" fontId="6" fillId="0" borderId="0" xfId="0" quotePrefix="1" applyFont="1" applyAlignment="1">
      <alignment horizontal="left" vertical="top"/>
    </xf>
    <xf numFmtId="0" fontId="9" fillId="0" borderId="0" xfId="2" applyFont="1" applyAlignment="1">
      <alignment horizontal="left"/>
    </xf>
    <xf numFmtId="0" fontId="9" fillId="0" borderId="0" xfId="2" applyFont="1" applyAlignment="1">
      <alignment horizontal="left" vertical="top"/>
    </xf>
    <xf numFmtId="0" fontId="10" fillId="0" borderId="0" xfId="1" applyFont="1" applyAlignment="1">
      <alignment horizontal="left"/>
    </xf>
    <xf numFmtId="0" fontId="1" fillId="0" borderId="0" xfId="0" applyFont="1"/>
    <xf numFmtId="0" fontId="0" fillId="0" borderId="0" xfId="0" applyAlignment="1">
      <alignment vertical="center" wrapText="1"/>
    </xf>
    <xf numFmtId="0" fontId="12" fillId="0" borderId="0" xfId="4" applyAlignment="1">
      <alignment vertical="center" wrapText="1"/>
    </xf>
    <xf numFmtId="15" fontId="0" fillId="0" borderId="0" xfId="0" applyNumberFormat="1" applyAlignment="1">
      <alignment horizontal="center" vertical="center" wrapText="1"/>
    </xf>
    <xf numFmtId="3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" fontId="0" fillId="0" borderId="0" xfId="0" applyNumberFormat="1" applyAlignment="1">
      <alignment horizontal="center" vertical="center" wrapText="1"/>
    </xf>
    <xf numFmtId="0" fontId="12" fillId="0" borderId="0" xfId="4" applyAlignment="1">
      <alignment horizontal="center" vertical="center" wrapText="1"/>
    </xf>
    <xf numFmtId="0" fontId="0" fillId="0" borderId="0" xfId="0" applyProtection="1">
      <protection locked="0"/>
    </xf>
    <xf numFmtId="0" fontId="0" fillId="0" borderId="0" xfId="0" applyAlignment="1">
      <alignment horizontal="center"/>
    </xf>
    <xf numFmtId="0" fontId="2" fillId="0" borderId="0" xfId="2" applyFont="1" applyAlignment="1" applyProtection="1">
      <alignment wrapText="1"/>
      <protection locked="0"/>
    </xf>
    <xf numFmtId="0" fontId="4" fillId="0" borderId="0" xfId="2" applyFont="1" applyAlignment="1" applyProtection="1">
      <alignment horizontal="center" wrapText="1"/>
      <protection locked="0"/>
    </xf>
    <xf numFmtId="0" fontId="2" fillId="0" borderId="0" xfId="2" applyFont="1" applyAlignment="1" applyProtection="1">
      <alignment horizontal="center" wrapText="1"/>
      <protection locked="0"/>
    </xf>
    <xf numFmtId="0" fontId="4" fillId="0" borderId="0" xfId="2" applyFont="1" applyAlignment="1">
      <alignment horizontal="center" wrapText="1"/>
    </xf>
    <xf numFmtId="0" fontId="2" fillId="6" borderId="3" xfId="2" applyFont="1" applyFill="1" applyBorder="1" applyAlignment="1">
      <alignment horizontal="center" wrapText="1"/>
    </xf>
    <xf numFmtId="0" fontId="2" fillId="6" borderId="3" xfId="1" applyFont="1" applyFill="1" applyBorder="1" applyAlignment="1">
      <alignment horizontal="center" wrapText="1"/>
    </xf>
    <xf numFmtId="0" fontId="2" fillId="6" borderId="9" xfId="2" applyFont="1" applyFill="1" applyBorder="1" applyAlignment="1">
      <alignment horizontal="center" wrapText="1"/>
    </xf>
    <xf numFmtId="0" fontId="2" fillId="6" borderId="10" xfId="2" applyFont="1" applyFill="1" applyBorder="1" applyAlignment="1">
      <alignment horizontal="center" wrapText="1"/>
    </xf>
    <xf numFmtId="0" fontId="2" fillId="6" borderId="11" xfId="2" applyFont="1" applyFill="1" applyBorder="1" applyAlignment="1">
      <alignment horizontal="center" wrapText="1"/>
    </xf>
    <xf numFmtId="0" fontId="4" fillId="6" borderId="3" xfId="2" applyFont="1" applyFill="1" applyBorder="1" applyAlignment="1">
      <alignment horizontal="center" wrapText="1"/>
    </xf>
    <xf numFmtId="0" fontId="4" fillId="0" borderId="0" xfId="2" applyFont="1" applyAlignment="1">
      <alignment horizontal="left" wrapText="1"/>
    </xf>
    <xf numFmtId="0" fontId="0" fillId="3" borderId="0" xfId="0" applyFill="1"/>
    <xf numFmtId="0" fontId="0" fillId="5" borderId="0" xfId="0" applyFill="1"/>
    <xf numFmtId="0" fontId="2" fillId="2" borderId="3" xfId="2" applyFont="1" applyFill="1" applyBorder="1" applyAlignment="1">
      <alignment horizontal="center" wrapText="1"/>
    </xf>
    <xf numFmtId="0" fontId="2" fillId="2" borderId="3" xfId="1" applyFont="1" applyFill="1" applyBorder="1" applyAlignment="1">
      <alignment horizontal="center" wrapText="1"/>
    </xf>
    <xf numFmtId="0" fontId="2" fillId="2" borderId="4" xfId="2" applyFont="1" applyFill="1" applyBorder="1" applyAlignment="1">
      <alignment horizontal="center" wrapText="1"/>
    </xf>
    <xf numFmtId="0" fontId="2" fillId="2" borderId="9" xfId="2" applyFont="1" applyFill="1" applyBorder="1" applyAlignment="1">
      <alignment horizontal="center" wrapText="1"/>
    </xf>
    <xf numFmtId="0" fontId="2" fillId="2" borderId="10" xfId="2" applyFont="1" applyFill="1" applyBorder="1" applyAlignment="1">
      <alignment horizontal="center" wrapText="1"/>
    </xf>
    <xf numFmtId="0" fontId="2" fillId="2" borderId="11" xfId="2" applyFont="1" applyFill="1" applyBorder="1" applyAlignment="1">
      <alignment horizontal="center" wrapText="1"/>
    </xf>
    <xf numFmtId="0" fontId="4" fillId="2" borderId="2" xfId="2" applyFont="1" applyFill="1" applyBorder="1" applyAlignment="1">
      <alignment horizontal="center" wrapText="1"/>
    </xf>
    <xf numFmtId="0" fontId="0" fillId="0" borderId="0" xfId="0" applyAlignment="1" applyProtection="1">
      <alignment horizontal="center"/>
      <protection locked="0"/>
    </xf>
    <xf numFmtId="0" fontId="4" fillId="0" borderId="12" xfId="2" applyFont="1" applyBorder="1" applyAlignment="1" applyProtection="1">
      <alignment horizontal="center" wrapText="1"/>
      <protection locked="0"/>
    </xf>
    <xf numFmtId="0" fontId="12" fillId="0" borderId="0" xfId="4"/>
    <xf numFmtId="0" fontId="14" fillId="0" borderId="0" xfId="0" applyFont="1"/>
    <xf numFmtId="0" fontId="15" fillId="0" borderId="0" xfId="1" applyFont="1" applyAlignment="1">
      <alignment horizontal="left"/>
    </xf>
    <xf numFmtId="0" fontId="2" fillId="7" borderId="5" xfId="2" applyFont="1" applyFill="1" applyBorder="1" applyAlignment="1">
      <alignment horizontal="center" wrapText="1"/>
    </xf>
    <xf numFmtId="0" fontId="2" fillId="7" borderId="4" xfId="2" applyFont="1" applyFill="1" applyBorder="1" applyAlignment="1">
      <alignment horizontal="center" wrapText="1"/>
    </xf>
    <xf numFmtId="0" fontId="4" fillId="2" borderId="13" xfId="2" applyFont="1" applyFill="1" applyBorder="1" applyAlignment="1">
      <alignment horizontal="center" wrapText="1"/>
    </xf>
    <xf numFmtId="0" fontId="2" fillId="2" borderId="14" xfId="2" applyFont="1" applyFill="1" applyBorder="1" applyAlignment="1">
      <alignment horizontal="center" wrapText="1"/>
    </xf>
    <xf numFmtId="0" fontId="0" fillId="8" borderId="14" xfId="0" applyFill="1" applyBorder="1"/>
    <xf numFmtId="1" fontId="2" fillId="0" borderId="0" xfId="5" applyNumberFormat="1" applyFont="1" applyAlignment="1" applyProtection="1">
      <alignment horizontal="center" wrapText="1"/>
      <protection locked="0"/>
    </xf>
    <xf numFmtId="0" fontId="0" fillId="9" borderId="14" xfId="0" applyFill="1" applyBorder="1"/>
    <xf numFmtId="167" fontId="0" fillId="0" borderId="0" xfId="0" applyNumberFormat="1"/>
    <xf numFmtId="0" fontId="4" fillId="0" borderId="0" xfId="2" applyFont="1"/>
    <xf numFmtId="0" fontId="2" fillId="0" borderId="0" xfId="1" applyFont="1" applyAlignment="1">
      <alignment horizontal="center"/>
    </xf>
    <xf numFmtId="0" fontId="4" fillId="0" borderId="0" xfId="2" applyFont="1" applyAlignment="1">
      <alignment horizontal="center"/>
    </xf>
    <xf numFmtId="0" fontId="4" fillId="0" borderId="12" xfId="2" applyFont="1" applyBorder="1" applyAlignment="1">
      <alignment horizontal="center"/>
    </xf>
    <xf numFmtId="0" fontId="4" fillId="0" borderId="16" xfId="2" applyFont="1" applyBorder="1" applyAlignment="1">
      <alignment horizontal="center"/>
    </xf>
    <xf numFmtId="164" fontId="4" fillId="0" borderId="0" xfId="2" applyNumberFormat="1" applyFont="1" applyAlignment="1">
      <alignment horizontal="right"/>
    </xf>
    <xf numFmtId="164" fontId="2" fillId="0" borderId="0" xfId="2" applyNumberFormat="1" applyFont="1" applyAlignment="1">
      <alignment horizontal="center"/>
    </xf>
    <xf numFmtId="166" fontId="0" fillId="0" borderId="0" xfId="0" applyNumberFormat="1"/>
    <xf numFmtId="0" fontId="2" fillId="0" borderId="0" xfId="2" applyFont="1" applyAlignment="1">
      <alignment horizontal="left"/>
    </xf>
    <xf numFmtId="164" fontId="2" fillId="0" borderId="15" xfId="2" applyNumberFormat="1" applyFont="1" applyBorder="1" applyAlignment="1" applyProtection="1">
      <alignment horizontal="right" wrapText="1"/>
      <protection locked="0"/>
    </xf>
    <xf numFmtId="0" fontId="2" fillId="0" borderId="18" xfId="1" applyFont="1" applyBorder="1" applyAlignment="1" applyProtection="1">
      <alignment horizontal="center" wrapText="1"/>
      <protection locked="0"/>
    </xf>
    <xf numFmtId="0" fontId="2" fillId="0" borderId="20" xfId="1" applyFont="1" applyBorder="1" applyAlignment="1" applyProtection="1">
      <alignment horizontal="center" wrapText="1"/>
      <protection locked="0"/>
    </xf>
    <xf numFmtId="0" fontId="2" fillId="0" borderId="19" xfId="1" applyFont="1" applyBorder="1" applyAlignment="1" applyProtection="1">
      <alignment horizontal="center" wrapText="1"/>
      <protection locked="0"/>
    </xf>
    <xf numFmtId="166" fontId="8" fillId="0" borderId="0" xfId="0" applyNumberFormat="1" applyFont="1" applyProtection="1">
      <protection locked="0"/>
    </xf>
    <xf numFmtId="1" fontId="2" fillId="0" borderId="12" xfId="5" applyNumberFormat="1" applyFont="1" applyBorder="1" applyAlignment="1" applyProtection="1">
      <alignment horizontal="center" wrapText="1"/>
      <protection locked="0"/>
    </xf>
    <xf numFmtId="166" fontId="2" fillId="0" borderId="0" xfId="5" applyNumberFormat="1" applyFont="1" applyAlignment="1" applyProtection="1">
      <alignment horizontal="center" wrapText="1"/>
      <protection locked="0"/>
    </xf>
    <xf numFmtId="0" fontId="2" fillId="2" borderId="1" xfId="5" applyFont="1" applyFill="1" applyBorder="1" applyAlignment="1">
      <alignment horizontal="center" wrapText="1"/>
    </xf>
    <xf numFmtId="0" fontId="2" fillId="2" borderId="1" xfId="1" applyFont="1" applyFill="1" applyBorder="1" applyAlignment="1">
      <alignment horizontal="center" wrapText="1"/>
    </xf>
    <xf numFmtId="0" fontId="2" fillId="0" borderId="0" xfId="5" applyFont="1" applyAlignment="1">
      <alignment horizontal="left" wrapText="1"/>
    </xf>
    <xf numFmtId="0" fontId="0" fillId="0" borderId="0" xfId="0" applyAlignment="1" applyProtection="1">
      <alignment wrapText="1"/>
      <protection locked="0"/>
    </xf>
    <xf numFmtId="0" fontId="4" fillId="0" borderId="0" xfId="2" applyFont="1" applyAlignment="1" applyProtection="1">
      <alignment horizontal="left" wrapText="1"/>
      <protection locked="0"/>
    </xf>
    <xf numFmtId="0" fontId="4" fillId="2" borderId="1" xfId="2" applyFont="1" applyFill="1" applyBorder="1" applyAlignment="1">
      <alignment horizontal="center"/>
    </xf>
    <xf numFmtId="168" fontId="4" fillId="0" borderId="0" xfId="2" applyNumberFormat="1" applyFont="1" applyAlignment="1">
      <alignment horizontal="left" wrapText="1"/>
    </xf>
    <xf numFmtId="2" fontId="4" fillId="0" borderId="0" xfId="2" applyNumberFormat="1" applyFont="1" applyAlignment="1" applyProtection="1">
      <alignment horizontal="left" wrapText="1"/>
      <protection locked="0"/>
    </xf>
    <xf numFmtId="1" fontId="4" fillId="0" borderId="0" xfId="2" applyNumberFormat="1" applyFont="1" applyAlignment="1" applyProtection="1">
      <alignment horizontal="left" wrapText="1"/>
      <protection locked="0"/>
    </xf>
    <xf numFmtId="166" fontId="4" fillId="0" borderId="0" xfId="2" applyNumberFormat="1" applyFont="1" applyAlignment="1" applyProtection="1">
      <alignment horizontal="left" wrapText="1"/>
      <protection locked="0"/>
    </xf>
    <xf numFmtId="164" fontId="2" fillId="0" borderId="0" xfId="2" applyNumberFormat="1" applyFont="1" applyAlignment="1" applyProtection="1">
      <alignment horizontal="center" wrapText="1"/>
      <protection locked="0"/>
    </xf>
    <xf numFmtId="0" fontId="17" fillId="0" borderId="0" xfId="0" applyFont="1"/>
    <xf numFmtId="0" fontId="18" fillId="4" borderId="1" xfId="1" applyFont="1" applyFill="1" applyBorder="1" applyAlignment="1">
      <alignment horizontal="center" vertical="top" wrapText="1"/>
    </xf>
    <xf numFmtId="2" fontId="18" fillId="0" borderId="0" xfId="1" applyNumberFormat="1" applyFont="1" applyAlignment="1">
      <alignment horizontal="center" wrapText="1"/>
    </xf>
    <xf numFmtId="0" fontId="18" fillId="2" borderId="1" xfId="1" applyFont="1" applyFill="1" applyBorder="1" applyAlignment="1">
      <alignment horizontal="center" vertical="top" wrapText="1"/>
    </xf>
    <xf numFmtId="166" fontId="4" fillId="0" borderId="17" xfId="2" applyNumberFormat="1" applyFont="1" applyBorder="1" applyAlignment="1">
      <alignment horizontal="center"/>
    </xf>
    <xf numFmtId="1" fontId="2" fillId="0" borderId="12" xfId="5" applyNumberFormat="1" applyFont="1" applyBorder="1" applyAlignment="1">
      <alignment horizontal="center" wrapText="1"/>
    </xf>
    <xf numFmtId="1" fontId="2" fillId="0" borderId="0" xfId="5" applyNumberFormat="1" applyFont="1" applyAlignment="1">
      <alignment horizontal="center" wrapText="1"/>
    </xf>
    <xf numFmtId="166" fontId="2" fillId="0" borderId="0" xfId="5" applyNumberFormat="1" applyFont="1" applyAlignment="1">
      <alignment horizontal="center" wrapText="1"/>
    </xf>
    <xf numFmtId="0" fontId="17" fillId="3" borderId="0" xfId="0" applyFont="1" applyFill="1"/>
    <xf numFmtId="49" fontId="17" fillId="0" borderId="0" xfId="0" applyNumberFormat="1" applyFont="1" applyProtection="1">
      <protection locked="0"/>
    </xf>
    <xf numFmtId="2" fontId="17" fillId="0" borderId="0" xfId="0" applyNumberFormat="1" applyFont="1" applyProtection="1">
      <protection locked="0"/>
    </xf>
    <xf numFmtId="0" fontId="18" fillId="2" borderId="1" xfId="2" applyFont="1" applyFill="1" applyBorder="1" applyAlignment="1">
      <alignment horizontal="center"/>
    </xf>
    <xf numFmtId="0" fontId="19" fillId="4" borderId="1" xfId="1" applyFont="1" applyFill="1" applyBorder="1" applyAlignment="1">
      <alignment horizontal="center" vertical="top" wrapText="1"/>
    </xf>
    <xf numFmtId="0" fontId="18" fillId="0" borderId="0" xfId="2" applyFont="1" applyAlignment="1">
      <alignment horizontal="left" wrapText="1"/>
    </xf>
    <xf numFmtId="0" fontId="18" fillId="0" borderId="0" xfId="1" applyFont="1" applyAlignment="1">
      <alignment horizontal="right" wrapText="1"/>
    </xf>
    <xf numFmtId="2" fontId="18" fillId="0" borderId="0" xfId="1" applyNumberFormat="1" applyFont="1" applyAlignment="1">
      <alignment horizontal="right" wrapText="1"/>
    </xf>
    <xf numFmtId="0" fontId="18" fillId="0" borderId="0" xfId="1" applyFont="1" applyAlignment="1">
      <alignment wrapText="1"/>
    </xf>
    <xf numFmtId="0" fontId="18" fillId="0" borderId="0" xfId="1" applyFont="1" applyAlignment="1">
      <alignment horizontal="center" wrapText="1"/>
    </xf>
    <xf numFmtId="0" fontId="18" fillId="7" borderId="1" xfId="1" applyFont="1" applyFill="1" applyBorder="1" applyAlignment="1">
      <alignment horizontal="center" vertical="top" wrapText="1"/>
    </xf>
    <xf numFmtId="2" fontId="21" fillId="0" borderId="0" xfId="1" applyNumberFormat="1" applyFont="1" applyAlignment="1">
      <alignment horizontal="right" wrapText="1"/>
    </xf>
    <xf numFmtId="2" fontId="18" fillId="0" borderId="0" xfId="1" applyNumberFormat="1" applyFont="1" applyAlignment="1" applyProtection="1">
      <alignment horizontal="right" wrapText="1"/>
      <protection locked="0"/>
    </xf>
    <xf numFmtId="0" fontId="18" fillId="0" borderId="0" xfId="1" applyFont="1"/>
    <xf numFmtId="165" fontId="18" fillId="0" borderId="0" xfId="1" applyNumberFormat="1" applyFont="1" applyAlignment="1">
      <alignment horizontal="center"/>
    </xf>
    <xf numFmtId="0" fontId="18" fillId="0" borderId="0" xfId="1" applyFont="1" applyAlignment="1">
      <alignment horizontal="center"/>
    </xf>
    <xf numFmtId="49" fontId="2" fillId="0" borderId="0" xfId="2" applyNumberFormat="1" applyFont="1" applyAlignment="1" applyProtection="1">
      <alignment horizontal="left" wrapText="1"/>
      <protection locked="0"/>
    </xf>
    <xf numFmtId="165" fontId="18" fillId="0" borderId="0" xfId="1" applyNumberFormat="1" applyFont="1"/>
    <xf numFmtId="0" fontId="17" fillId="0" borderId="0" xfId="0" applyFont="1" applyAlignment="1" applyProtection="1">
      <alignment horizontal="center"/>
      <protection locked="0"/>
    </xf>
    <xf numFmtId="0" fontId="18" fillId="0" borderId="0" xfId="1" applyFont="1" applyAlignment="1" applyProtection="1">
      <alignment horizontal="center" wrapText="1"/>
      <protection locked="0"/>
    </xf>
    <xf numFmtId="0" fontId="18" fillId="0" borderId="0" xfId="1" applyFont="1" applyAlignment="1" applyProtection="1">
      <alignment horizontal="center"/>
      <protection locked="0"/>
    </xf>
    <xf numFmtId="0" fontId="15" fillId="0" borderId="0" xfId="2" applyFont="1" applyAlignment="1">
      <alignment horizontal="left"/>
    </xf>
    <xf numFmtId="0" fontId="15" fillId="0" borderId="0" xfId="2" applyFont="1" applyAlignment="1">
      <alignment horizontal="left" vertical="top"/>
    </xf>
    <xf numFmtId="0" fontId="24" fillId="0" borderId="0" xfId="0" applyFont="1"/>
    <xf numFmtId="0" fontId="4" fillId="0" borderId="0" xfId="2" applyFont="1" applyAlignment="1">
      <alignment horizontal="right"/>
    </xf>
    <xf numFmtId="0" fontId="18" fillId="0" borderId="0" xfId="1" applyFont="1" applyAlignment="1" applyProtection="1">
      <alignment horizontal="right" wrapText="1"/>
      <protection locked="0"/>
    </xf>
    <xf numFmtId="0" fontId="0" fillId="8" borderId="14" xfId="0" applyFill="1" applyBorder="1" applyAlignment="1">
      <alignment horizontal="center"/>
    </xf>
    <xf numFmtId="0" fontId="0" fillId="9" borderId="14" xfId="0" applyFill="1" applyBorder="1" applyAlignment="1">
      <alignment horizontal="center"/>
    </xf>
    <xf numFmtId="0" fontId="2" fillId="2" borderId="6" xfId="2" applyFont="1" applyFill="1" applyBorder="1" applyAlignment="1">
      <alignment horizontal="center"/>
    </xf>
    <xf numFmtId="0" fontId="2" fillId="2" borderId="7" xfId="2" applyFont="1" applyFill="1" applyBorder="1" applyAlignment="1">
      <alignment horizontal="center"/>
    </xf>
    <xf numFmtId="0" fontId="2" fillId="2" borderId="8" xfId="2" applyFont="1" applyFill="1" applyBorder="1" applyAlignment="1">
      <alignment horizontal="center"/>
    </xf>
    <xf numFmtId="0" fontId="2" fillId="2" borderId="6" xfId="2" applyFont="1" applyFill="1" applyBorder="1" applyAlignment="1">
      <alignment horizontal="center" wrapText="1"/>
    </xf>
    <xf numFmtId="0" fontId="2" fillId="2" borderId="7" xfId="2" applyFont="1" applyFill="1" applyBorder="1" applyAlignment="1">
      <alignment horizontal="center" wrapText="1"/>
    </xf>
    <xf numFmtId="0" fontId="2" fillId="2" borderId="8" xfId="2" applyFont="1" applyFill="1" applyBorder="1" applyAlignment="1">
      <alignment horizontal="center" wrapText="1"/>
    </xf>
    <xf numFmtId="0" fontId="2" fillId="6" borderId="6" xfId="2" applyFont="1" applyFill="1" applyBorder="1" applyAlignment="1">
      <alignment horizontal="center" wrapText="1"/>
    </xf>
    <xf numFmtId="0" fontId="2" fillId="6" borderId="7" xfId="2" applyFont="1" applyFill="1" applyBorder="1" applyAlignment="1">
      <alignment horizontal="center" wrapText="1"/>
    </xf>
    <xf numFmtId="0" fontId="2" fillId="6" borderId="8" xfId="2" applyFont="1" applyFill="1" applyBorder="1" applyAlignment="1">
      <alignment horizontal="center" wrapText="1"/>
    </xf>
    <xf numFmtId="0" fontId="2" fillId="6" borderId="6" xfId="2" applyFont="1" applyFill="1" applyBorder="1" applyAlignment="1">
      <alignment horizontal="center"/>
    </xf>
    <xf numFmtId="0" fontId="2" fillId="6" borderId="7" xfId="2" applyFont="1" applyFill="1" applyBorder="1" applyAlignment="1">
      <alignment horizontal="center"/>
    </xf>
    <xf numFmtId="0" fontId="2" fillId="6" borderId="8" xfId="2" applyFont="1" applyFill="1" applyBorder="1" applyAlignment="1">
      <alignment horizontal="center"/>
    </xf>
  </cellXfs>
  <cellStyles count="6">
    <cellStyle name="Hyperlink" xfId="4" builtinId="8"/>
    <cellStyle name="Normal" xfId="0" builtinId="0"/>
    <cellStyle name="Normal 2" xfId="3" xr:uid="{00000000-0005-0000-0000-000002000000}"/>
    <cellStyle name="Normal_Borehole Information" xfId="2" xr:uid="{00000000-0005-0000-0000-000003000000}"/>
    <cellStyle name="Normal_Borehole Information 2" xfId="5" xr:uid="{00000000-0005-0000-0000-000004000000}"/>
    <cellStyle name="Normal_Borehole Lithology" xfId="1" xr:uid="{00000000-0005-0000-0000-000005000000}"/>
  </cellStyles>
  <dxfs count="1">
    <dxf>
      <font>
        <color theme="5" tint="-0.24994659260841701"/>
      </font>
      <fill>
        <patternFill>
          <bgColor theme="5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5</xdr:row>
      <xdr:rowOff>0</xdr:rowOff>
    </xdr:from>
    <xdr:to>
      <xdr:col>7</xdr:col>
      <xdr:colOff>285750</xdr:colOff>
      <xdr:row>6</xdr:row>
      <xdr:rowOff>133350</xdr:rowOff>
    </xdr:to>
    <xdr:pic>
      <xdr:nvPicPr>
        <xdr:cNvPr id="4" name="Picture 3" descr="BHInfoTab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09550" y="1000125"/>
          <a:ext cx="4171950" cy="323850"/>
        </a:xfrm>
        <a:prstGeom prst="rect">
          <a:avLst/>
        </a:prstGeom>
      </xdr:spPr>
    </xdr:pic>
    <xdr:clientData/>
  </xdr:twoCellAnchor>
  <xdr:twoCellAnchor editAs="oneCell">
    <xdr:from>
      <xdr:col>0</xdr:col>
      <xdr:colOff>219075</xdr:colOff>
      <xdr:row>24</xdr:row>
      <xdr:rowOff>19050</xdr:rowOff>
    </xdr:from>
    <xdr:to>
      <xdr:col>7</xdr:col>
      <xdr:colOff>276225</xdr:colOff>
      <xdr:row>25</xdr:row>
      <xdr:rowOff>161925</xdr:rowOff>
    </xdr:to>
    <xdr:pic>
      <xdr:nvPicPr>
        <xdr:cNvPr id="5" name="Picture 4" descr="BHLithoTab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/>
        <a:srcRect r="4804" b="5405"/>
        <a:stretch/>
      </xdr:blipFill>
      <xdr:spPr>
        <a:xfrm>
          <a:off x="219075" y="4638675"/>
          <a:ext cx="4152900" cy="3333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2.gov.bc.ca/assets/gov/environment/air-land-water/site-remediation/docs/contaminated-sites/imap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26" Type="http://schemas.openxmlformats.org/officeDocument/2006/relationships/hyperlink" Target="https://en.wikipedia.org/wiki/Enderby,_British_Columbia" TargetMode="External"/><Relationship Id="rId21" Type="http://schemas.openxmlformats.org/officeDocument/2006/relationships/hyperlink" Target="https://en.wikipedia.org/wiki/Peace_River_Regional_District" TargetMode="External"/><Relationship Id="rId42" Type="http://schemas.openxmlformats.org/officeDocument/2006/relationships/hyperlink" Target="https://en.wikipedia.org/wiki/Nanaimo" TargetMode="External"/><Relationship Id="rId47" Type="http://schemas.openxmlformats.org/officeDocument/2006/relationships/hyperlink" Target="https://en.wikipedia.org/wiki/Parksville,_British_Columbia" TargetMode="External"/><Relationship Id="rId63" Type="http://schemas.openxmlformats.org/officeDocument/2006/relationships/hyperlink" Target="https://en.wikipedia.org/wiki/Cariboo_Regional_District" TargetMode="External"/><Relationship Id="rId68" Type="http://schemas.openxmlformats.org/officeDocument/2006/relationships/hyperlink" Target="https://en.wikipedia.org/wiki/Salmon_Arm" TargetMode="External"/><Relationship Id="rId16" Type="http://schemas.openxmlformats.org/officeDocument/2006/relationships/hyperlink" Target="https://en.wikipedia.org/wiki/Courtenay,_British_Columbia" TargetMode="External"/><Relationship Id="rId11" Type="http://schemas.openxmlformats.org/officeDocument/2006/relationships/hyperlink" Target="https://en.wikipedia.org/wiki/Chilliwack" TargetMode="External"/><Relationship Id="rId24" Type="http://schemas.openxmlformats.org/officeDocument/2006/relationships/hyperlink" Target="https://en.wikipedia.org/wiki/Duncan,_British_Columbia" TargetMode="External"/><Relationship Id="rId32" Type="http://schemas.openxmlformats.org/officeDocument/2006/relationships/hyperlink" Target="https://en.wikipedia.org/wiki/Kamloops" TargetMode="External"/><Relationship Id="rId37" Type="http://schemas.openxmlformats.org/officeDocument/2006/relationships/hyperlink" Target="https://en.wikipedia.org/wiki/Langford,_British_Columbia" TargetMode="External"/><Relationship Id="rId40" Type="http://schemas.openxmlformats.org/officeDocument/2006/relationships/hyperlink" Target="https://en.wikipedia.org/wiki/List_of_cities_in_British_Columbia" TargetMode="External"/><Relationship Id="rId45" Type="http://schemas.openxmlformats.org/officeDocument/2006/relationships/hyperlink" Target="https://en.wikipedia.org/wiki/New_Westminster" TargetMode="External"/><Relationship Id="rId53" Type="http://schemas.openxmlformats.org/officeDocument/2006/relationships/hyperlink" Target="https://en.wikipedia.org/wiki/Port_Coquitlam" TargetMode="External"/><Relationship Id="rId58" Type="http://schemas.openxmlformats.org/officeDocument/2006/relationships/hyperlink" Target="https://en.wikipedia.org/wiki/Prince_George,_British_Columbia" TargetMode="External"/><Relationship Id="rId66" Type="http://schemas.openxmlformats.org/officeDocument/2006/relationships/hyperlink" Target="https://en.wikipedia.org/wiki/Richmond,_British_Columbia" TargetMode="External"/><Relationship Id="rId74" Type="http://schemas.openxmlformats.org/officeDocument/2006/relationships/hyperlink" Target="https://en.wikipedia.org/wiki/West_Kelowna" TargetMode="External"/><Relationship Id="rId5" Type="http://schemas.openxmlformats.org/officeDocument/2006/relationships/hyperlink" Target="https://en.wikipedia.org/wiki/Burnaby" TargetMode="External"/><Relationship Id="rId61" Type="http://schemas.openxmlformats.org/officeDocument/2006/relationships/hyperlink" Target="https://en.wikipedia.org/wiki/Skeena-Queen_Charlotte_Regional_District" TargetMode="External"/><Relationship Id="rId19" Type="http://schemas.openxmlformats.org/officeDocument/2006/relationships/hyperlink" Target="https://en.wikipedia.org/wiki/Regional_District_of_East_Kootenay" TargetMode="External"/><Relationship Id="rId14" Type="http://schemas.openxmlformats.org/officeDocument/2006/relationships/hyperlink" Target="https://en.wikipedia.org/wiki/Coquitlam" TargetMode="External"/><Relationship Id="rId22" Type="http://schemas.openxmlformats.org/officeDocument/2006/relationships/hyperlink" Target="https://en.wikipedia.org/wiki/Delta,_British_Columbia" TargetMode="External"/><Relationship Id="rId27" Type="http://schemas.openxmlformats.org/officeDocument/2006/relationships/hyperlink" Target="https://en.wikipedia.org/wiki/Fernie,_British_Columbia" TargetMode="External"/><Relationship Id="rId30" Type="http://schemas.openxmlformats.org/officeDocument/2006/relationships/hyperlink" Target="https://en.wikipedia.org/wiki/Regional_District_of_Kootenay_Boundary" TargetMode="External"/><Relationship Id="rId35" Type="http://schemas.openxmlformats.org/officeDocument/2006/relationships/hyperlink" Target="https://en.wikipedia.org/wiki/Regional_District_of_Central_Okanagan" TargetMode="External"/><Relationship Id="rId43" Type="http://schemas.openxmlformats.org/officeDocument/2006/relationships/hyperlink" Target="https://en.wikipedia.org/wiki/Regional_District_of_Nanaimo" TargetMode="External"/><Relationship Id="rId48" Type="http://schemas.openxmlformats.org/officeDocument/2006/relationships/hyperlink" Target="https://en.wikipedia.org/wiki/Penticton" TargetMode="External"/><Relationship Id="rId56" Type="http://schemas.openxmlformats.org/officeDocument/2006/relationships/hyperlink" Target="https://en.wikipedia.org/wiki/Powell_River,_British_Columbia" TargetMode="External"/><Relationship Id="rId64" Type="http://schemas.openxmlformats.org/officeDocument/2006/relationships/hyperlink" Target="https://en.wikipedia.org/wiki/Revelstoke,_British_Columbia" TargetMode="External"/><Relationship Id="rId69" Type="http://schemas.openxmlformats.org/officeDocument/2006/relationships/hyperlink" Target="https://en.wikipedia.org/wiki/Surrey,_British_Columbia" TargetMode="External"/><Relationship Id="rId77" Type="http://schemas.openxmlformats.org/officeDocument/2006/relationships/printerSettings" Target="../printerSettings/printerSettings7.bin"/><Relationship Id="rId8" Type="http://schemas.openxmlformats.org/officeDocument/2006/relationships/hyperlink" Target="https://en.wikipedia.org/wiki/Strathcona_Regional_District" TargetMode="External"/><Relationship Id="rId51" Type="http://schemas.openxmlformats.org/officeDocument/2006/relationships/hyperlink" Target="https://en.wikipedia.org/wiki/Port_Alberni" TargetMode="External"/><Relationship Id="rId72" Type="http://schemas.openxmlformats.org/officeDocument/2006/relationships/hyperlink" Target="https://en.wikipedia.org/wiki/Trail,_British_Columbia" TargetMode="External"/><Relationship Id="rId3" Type="http://schemas.openxmlformats.org/officeDocument/2006/relationships/hyperlink" Target="https://en.wikipedia.org/wiki/Armstrong,_British_Columbia" TargetMode="External"/><Relationship Id="rId12" Type="http://schemas.openxmlformats.org/officeDocument/2006/relationships/hyperlink" Target="https://en.wikipedia.org/wiki/Colwood,_British_Columbia" TargetMode="External"/><Relationship Id="rId17" Type="http://schemas.openxmlformats.org/officeDocument/2006/relationships/hyperlink" Target="https://en.wikipedia.org/wiki/Comox_Valley_Regional_District" TargetMode="External"/><Relationship Id="rId25" Type="http://schemas.openxmlformats.org/officeDocument/2006/relationships/hyperlink" Target="https://en.wikipedia.org/wiki/Cowichan_Valley_Regional_District" TargetMode="External"/><Relationship Id="rId33" Type="http://schemas.openxmlformats.org/officeDocument/2006/relationships/hyperlink" Target="https://en.wikipedia.org/wiki/Thompson-Nicola_Regional_District" TargetMode="External"/><Relationship Id="rId38" Type="http://schemas.openxmlformats.org/officeDocument/2006/relationships/hyperlink" Target="https://en.wikipedia.org/wiki/Langley,_British_Columbia_(city)" TargetMode="External"/><Relationship Id="rId46" Type="http://schemas.openxmlformats.org/officeDocument/2006/relationships/hyperlink" Target="https://en.wikipedia.org/wiki/North_Vancouver_(city)" TargetMode="External"/><Relationship Id="rId59" Type="http://schemas.openxmlformats.org/officeDocument/2006/relationships/hyperlink" Target="https://en.wikipedia.org/wiki/Regional_District_of_Fraser-Fort_George" TargetMode="External"/><Relationship Id="rId67" Type="http://schemas.openxmlformats.org/officeDocument/2006/relationships/hyperlink" Target="https://en.wikipedia.org/wiki/Rossland,_British_Columbia" TargetMode="External"/><Relationship Id="rId20" Type="http://schemas.openxmlformats.org/officeDocument/2006/relationships/hyperlink" Target="https://en.wikipedia.org/wiki/Dawson_Creek" TargetMode="External"/><Relationship Id="rId41" Type="http://schemas.openxmlformats.org/officeDocument/2006/relationships/hyperlink" Target="https://en.wikipedia.org/wiki/Merritt,_British_Columbia" TargetMode="External"/><Relationship Id="rId54" Type="http://schemas.openxmlformats.org/officeDocument/2006/relationships/hyperlink" Target="https://en.wikipedia.org/wiki/List_of_cities_in_British_Columbia" TargetMode="External"/><Relationship Id="rId62" Type="http://schemas.openxmlformats.org/officeDocument/2006/relationships/hyperlink" Target="https://en.wikipedia.org/wiki/Quesnel,_British_Columbia" TargetMode="External"/><Relationship Id="rId70" Type="http://schemas.openxmlformats.org/officeDocument/2006/relationships/hyperlink" Target="https://en.wikipedia.org/wiki/Terrace,_British_Columbia" TargetMode="External"/><Relationship Id="rId75" Type="http://schemas.openxmlformats.org/officeDocument/2006/relationships/hyperlink" Target="https://en.wikipedia.org/wiki/White_Rock,_British_Columbia" TargetMode="External"/><Relationship Id="rId1" Type="http://schemas.openxmlformats.org/officeDocument/2006/relationships/hyperlink" Target="https://en.wikipedia.org/wiki/Abbotsford,_British_Columbia" TargetMode="External"/><Relationship Id="rId6" Type="http://schemas.openxmlformats.org/officeDocument/2006/relationships/hyperlink" Target="https://en.wikipedia.org/wiki/Metro_Vancouver_Regional_District" TargetMode="External"/><Relationship Id="rId15" Type="http://schemas.openxmlformats.org/officeDocument/2006/relationships/hyperlink" Target="https://en.wikipedia.org/wiki/List_of_cities_in_British_Columbia" TargetMode="External"/><Relationship Id="rId23" Type="http://schemas.openxmlformats.org/officeDocument/2006/relationships/hyperlink" Target="https://en.wikipedia.org/wiki/Greater_Vancouver_Regional_District" TargetMode="External"/><Relationship Id="rId28" Type="http://schemas.openxmlformats.org/officeDocument/2006/relationships/hyperlink" Target="https://en.wikipedia.org/wiki/Fort_St._John,_British_Columbia" TargetMode="External"/><Relationship Id="rId36" Type="http://schemas.openxmlformats.org/officeDocument/2006/relationships/hyperlink" Target="https://en.wikipedia.org/wiki/Kimberley,_British_Columbia" TargetMode="External"/><Relationship Id="rId49" Type="http://schemas.openxmlformats.org/officeDocument/2006/relationships/hyperlink" Target="https://en.wikipedia.org/wiki/Regional_District_of_Okanagan-Similkameen" TargetMode="External"/><Relationship Id="rId57" Type="http://schemas.openxmlformats.org/officeDocument/2006/relationships/hyperlink" Target="https://en.wikipedia.org/wiki/Powell_River_Regional_District" TargetMode="External"/><Relationship Id="rId10" Type="http://schemas.openxmlformats.org/officeDocument/2006/relationships/hyperlink" Target="https://en.wikipedia.org/wiki/Regional_District_of_Central_Kootenay" TargetMode="External"/><Relationship Id="rId31" Type="http://schemas.openxmlformats.org/officeDocument/2006/relationships/hyperlink" Target="https://en.wikipedia.org/wiki/Greenwood,_British_Columbia" TargetMode="External"/><Relationship Id="rId44" Type="http://schemas.openxmlformats.org/officeDocument/2006/relationships/hyperlink" Target="https://en.wikipedia.org/wiki/Nelson,_British_Columbia" TargetMode="External"/><Relationship Id="rId52" Type="http://schemas.openxmlformats.org/officeDocument/2006/relationships/hyperlink" Target="https://en.wikipedia.org/wiki/Regional_District_of_Alberni-Clayoquot" TargetMode="External"/><Relationship Id="rId60" Type="http://schemas.openxmlformats.org/officeDocument/2006/relationships/hyperlink" Target="https://en.wikipedia.org/wiki/Prince_Rupert,_British_Columbia" TargetMode="External"/><Relationship Id="rId65" Type="http://schemas.openxmlformats.org/officeDocument/2006/relationships/hyperlink" Target="https://en.wikipedia.org/wiki/Columbia_Shuswap_Regional_District" TargetMode="External"/><Relationship Id="rId73" Type="http://schemas.openxmlformats.org/officeDocument/2006/relationships/hyperlink" Target="https://en.wikipedia.org/wiki/Vernon,_British_Columbia" TargetMode="External"/><Relationship Id="rId4" Type="http://schemas.openxmlformats.org/officeDocument/2006/relationships/hyperlink" Target="https://en.wikipedia.org/wiki/Regional_District_of_North_Okanagan" TargetMode="External"/><Relationship Id="rId9" Type="http://schemas.openxmlformats.org/officeDocument/2006/relationships/hyperlink" Target="https://en.wikipedia.org/wiki/Castlegar,_British_Columbia" TargetMode="External"/><Relationship Id="rId13" Type="http://schemas.openxmlformats.org/officeDocument/2006/relationships/hyperlink" Target="https://en.wikipedia.org/wiki/Capital_Regional_District" TargetMode="External"/><Relationship Id="rId18" Type="http://schemas.openxmlformats.org/officeDocument/2006/relationships/hyperlink" Target="https://en.wikipedia.org/wiki/Cranbrook,_British_Columbia" TargetMode="External"/><Relationship Id="rId39" Type="http://schemas.openxmlformats.org/officeDocument/2006/relationships/hyperlink" Target="https://en.wikipedia.org/wiki/Maple_Ridge,_British_Columbia" TargetMode="External"/><Relationship Id="rId34" Type="http://schemas.openxmlformats.org/officeDocument/2006/relationships/hyperlink" Target="https://en.wikipedia.org/wiki/Kelowna" TargetMode="External"/><Relationship Id="rId50" Type="http://schemas.openxmlformats.org/officeDocument/2006/relationships/hyperlink" Target="https://en.wikipedia.org/wiki/Pitt_Meadows" TargetMode="External"/><Relationship Id="rId55" Type="http://schemas.openxmlformats.org/officeDocument/2006/relationships/hyperlink" Target="https://en.wikipedia.org/wiki/Port_Moody" TargetMode="External"/><Relationship Id="rId76" Type="http://schemas.openxmlformats.org/officeDocument/2006/relationships/hyperlink" Target="https://en.wikipedia.org/wiki/Williams_Lake,_British_Columbia" TargetMode="External"/><Relationship Id="rId7" Type="http://schemas.openxmlformats.org/officeDocument/2006/relationships/hyperlink" Target="https://en.wikipedia.org/wiki/Campbell_River,_British_Columbia" TargetMode="External"/><Relationship Id="rId71" Type="http://schemas.openxmlformats.org/officeDocument/2006/relationships/hyperlink" Target="https://en.wikipedia.org/wiki/Regional_District_of_Kitimat-Stikine" TargetMode="External"/><Relationship Id="rId2" Type="http://schemas.openxmlformats.org/officeDocument/2006/relationships/hyperlink" Target="https://en.wikipedia.org/wiki/Fraser_Valley_Regional_District" TargetMode="External"/><Relationship Id="rId29" Type="http://schemas.openxmlformats.org/officeDocument/2006/relationships/hyperlink" Target="https://en.wikipedia.org/wiki/Grand_Forks,_British_Columbia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K42"/>
  <sheetViews>
    <sheetView topLeftCell="A3" workbookViewId="0">
      <selection activeCell="A3" sqref="A3"/>
    </sheetView>
  </sheetViews>
  <sheetFormatPr defaultRowHeight="15" x14ac:dyDescent="0.25"/>
  <cols>
    <col min="5" max="5" width="6.5703125" customWidth="1"/>
  </cols>
  <sheetData>
    <row r="1" spans="1:11" ht="18.75" x14ac:dyDescent="0.4">
      <c r="A1" s="48" t="s">
        <v>338</v>
      </c>
    </row>
    <row r="3" spans="1:11" x14ac:dyDescent="0.25">
      <c r="K3" s="15" t="s">
        <v>24</v>
      </c>
    </row>
    <row r="4" spans="1:11" x14ac:dyDescent="0.25">
      <c r="J4" s="15" t="s">
        <v>25</v>
      </c>
      <c r="K4" t="s">
        <v>231</v>
      </c>
    </row>
    <row r="5" spans="1:11" x14ac:dyDescent="0.25">
      <c r="A5" t="s">
        <v>267</v>
      </c>
      <c r="J5" s="15" t="s">
        <v>26</v>
      </c>
      <c r="K5" t="s">
        <v>232</v>
      </c>
    </row>
    <row r="8" spans="1:11" x14ac:dyDescent="0.25">
      <c r="A8" t="s">
        <v>17</v>
      </c>
    </row>
    <row r="10" spans="1:11" x14ac:dyDescent="0.25">
      <c r="B10" s="15" t="s">
        <v>221</v>
      </c>
      <c r="F10" s="10" t="s">
        <v>27</v>
      </c>
    </row>
    <row r="11" spans="1:11" x14ac:dyDescent="0.25">
      <c r="B11" s="15" t="s">
        <v>222</v>
      </c>
      <c r="F11" s="11" t="s">
        <v>28</v>
      </c>
    </row>
    <row r="12" spans="1:11" x14ac:dyDescent="0.25">
      <c r="B12" s="15" t="s">
        <v>223</v>
      </c>
      <c r="F12" s="11" t="s">
        <v>273</v>
      </c>
    </row>
    <row r="13" spans="1:11" x14ac:dyDescent="0.25">
      <c r="B13" s="15" t="s">
        <v>224</v>
      </c>
      <c r="F13" s="8" t="s">
        <v>30</v>
      </c>
    </row>
    <row r="14" spans="1:11" x14ac:dyDescent="0.25">
      <c r="B14" s="15" t="s">
        <v>244</v>
      </c>
      <c r="F14" s="8" t="s">
        <v>246</v>
      </c>
    </row>
    <row r="15" spans="1:11" x14ac:dyDescent="0.25">
      <c r="B15" s="15" t="s">
        <v>245</v>
      </c>
      <c r="F15" s="8" t="s">
        <v>31</v>
      </c>
    </row>
    <row r="16" spans="1:11" x14ac:dyDescent="0.25">
      <c r="B16" s="15" t="s">
        <v>226</v>
      </c>
      <c r="F16" s="11" t="s">
        <v>29</v>
      </c>
    </row>
    <row r="17" spans="1:6" x14ac:dyDescent="0.25">
      <c r="B17" s="12" t="s">
        <v>242</v>
      </c>
      <c r="F17" s="11" t="s">
        <v>335</v>
      </c>
    </row>
    <row r="18" spans="1:6" x14ac:dyDescent="0.25">
      <c r="B18" s="12" t="s">
        <v>243</v>
      </c>
      <c r="F18" s="11" t="s">
        <v>335</v>
      </c>
    </row>
    <row r="19" spans="1:6" x14ac:dyDescent="0.25">
      <c r="B19" s="12" t="s">
        <v>227</v>
      </c>
      <c r="F19" s="11" t="s">
        <v>272</v>
      </c>
    </row>
    <row r="20" spans="1:6" x14ac:dyDescent="0.25">
      <c r="B20" s="115" t="s">
        <v>241</v>
      </c>
      <c r="F20" s="11" t="s">
        <v>270</v>
      </c>
    </row>
    <row r="21" spans="1:6" x14ac:dyDescent="0.25">
      <c r="B21" s="13"/>
      <c r="F21" s="11" t="s">
        <v>271</v>
      </c>
    </row>
    <row r="22" spans="1:6" x14ac:dyDescent="0.25">
      <c r="A22" s="9"/>
      <c r="B22" s="114" t="s">
        <v>279</v>
      </c>
      <c r="E22" s="11"/>
      <c r="F22" s="11" t="s">
        <v>334</v>
      </c>
    </row>
    <row r="23" spans="1:6" x14ac:dyDescent="0.25">
      <c r="A23" s="9"/>
      <c r="E23" s="11"/>
    </row>
    <row r="24" spans="1:6" x14ac:dyDescent="0.25">
      <c r="A24" t="s">
        <v>268</v>
      </c>
      <c r="E24" s="11"/>
    </row>
    <row r="25" spans="1:6" x14ac:dyDescent="0.25">
      <c r="E25" s="11"/>
    </row>
    <row r="26" spans="1:6" ht="18.75" customHeight="1" x14ac:dyDescent="0.25"/>
    <row r="27" spans="1:6" x14ac:dyDescent="0.25">
      <c r="A27" t="s">
        <v>17</v>
      </c>
    </row>
    <row r="29" spans="1:6" x14ac:dyDescent="0.25">
      <c r="B29" s="49" t="s">
        <v>247</v>
      </c>
      <c r="C29" s="7"/>
      <c r="D29" s="7"/>
      <c r="E29" s="7"/>
      <c r="F29" s="8" t="s">
        <v>274</v>
      </c>
    </row>
    <row r="30" spans="1:6" x14ac:dyDescent="0.25">
      <c r="B30" s="49" t="s">
        <v>248</v>
      </c>
      <c r="C30" s="7"/>
      <c r="D30" s="7"/>
      <c r="E30" s="7"/>
      <c r="F30" s="8" t="s">
        <v>269</v>
      </c>
    </row>
    <row r="31" spans="1:6" x14ac:dyDescent="0.25">
      <c r="B31" s="14" t="s">
        <v>249</v>
      </c>
      <c r="C31" s="7"/>
      <c r="D31" s="7"/>
      <c r="E31" s="7"/>
      <c r="F31" s="8" t="s">
        <v>36</v>
      </c>
    </row>
    <row r="32" spans="1:6" x14ac:dyDescent="0.25">
      <c r="B32" s="15" t="s">
        <v>250</v>
      </c>
      <c r="C32" s="7"/>
      <c r="D32" s="7"/>
      <c r="E32" s="7"/>
      <c r="F32" s="8" t="s">
        <v>34</v>
      </c>
    </row>
    <row r="33" spans="1:6" x14ac:dyDescent="0.25">
      <c r="B33" s="15" t="s">
        <v>251</v>
      </c>
      <c r="C33" s="7"/>
      <c r="D33" s="7"/>
      <c r="E33" s="7"/>
      <c r="F33" s="8" t="s">
        <v>32</v>
      </c>
    </row>
    <row r="34" spans="1:6" x14ac:dyDescent="0.25">
      <c r="B34" s="15" t="s">
        <v>252</v>
      </c>
      <c r="C34" s="7"/>
      <c r="D34" s="7"/>
      <c r="E34" s="7"/>
      <c r="F34" s="8" t="s">
        <v>33</v>
      </c>
    </row>
    <row r="35" spans="1:6" x14ac:dyDescent="0.25">
      <c r="B35" s="14" t="s">
        <v>253</v>
      </c>
      <c r="C35" s="7"/>
      <c r="D35" s="7"/>
      <c r="E35" s="7"/>
      <c r="F35" s="8" t="s">
        <v>35</v>
      </c>
    </row>
    <row r="36" spans="1:6" x14ac:dyDescent="0.25">
      <c r="B36" s="15" t="s">
        <v>254</v>
      </c>
      <c r="C36" s="7"/>
      <c r="D36" s="7"/>
      <c r="E36" s="7"/>
      <c r="F36" s="8" t="s">
        <v>255</v>
      </c>
    </row>
    <row r="37" spans="1:6" x14ac:dyDescent="0.25">
      <c r="B37" s="116" t="s">
        <v>336</v>
      </c>
      <c r="C37" s="7"/>
      <c r="D37" s="7"/>
      <c r="E37" s="7"/>
      <c r="F37" s="8" t="s">
        <v>337</v>
      </c>
    </row>
    <row r="39" spans="1:6" ht="18.75" x14ac:dyDescent="0.4">
      <c r="A39" s="48" t="s">
        <v>276</v>
      </c>
    </row>
    <row r="40" spans="1:6" x14ac:dyDescent="0.25">
      <c r="A40" t="s">
        <v>277</v>
      </c>
    </row>
    <row r="41" spans="1:6" x14ac:dyDescent="0.25">
      <c r="A41" t="s">
        <v>278</v>
      </c>
    </row>
    <row r="42" spans="1:6" x14ac:dyDescent="0.25">
      <c r="A42" t="s">
        <v>275</v>
      </c>
    </row>
  </sheetData>
  <customSheetViews>
    <customSheetView guid="{617E8E1B-69EA-4DD7-A401-B636D1089667}">
      <selection activeCell="M16" sqref="M16"/>
      <pageMargins left="0.7" right="0.7" top="0.75" bottom="0.75" header="0.3" footer="0.3"/>
      <pageSetup orientation="portrait" r:id="rId1"/>
    </customSheetView>
  </customSheetViews>
  <pageMargins left="0.7" right="0.7" top="0.75" bottom="0.75" header="0.3" footer="0.3"/>
  <pageSetup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3" tint="0.39997558519241921"/>
  </sheetPr>
  <dimension ref="A1:Z45"/>
  <sheetViews>
    <sheetView tabSelected="1" zoomScaleNormal="100" workbookViewId="0">
      <selection activeCell="A9" sqref="A9"/>
    </sheetView>
  </sheetViews>
  <sheetFormatPr defaultRowHeight="15" x14ac:dyDescent="0.25"/>
  <cols>
    <col min="1" max="1" width="18.7109375" customWidth="1"/>
    <col min="2" max="2" width="23.28515625" customWidth="1"/>
    <col min="3" max="3" width="16" bestFit="1" customWidth="1"/>
    <col min="4" max="4" width="13.5703125" customWidth="1"/>
    <col min="5" max="6" width="15.7109375" bestFit="1" customWidth="1"/>
    <col min="7" max="7" width="11.28515625" bestFit="1" customWidth="1"/>
    <col min="8" max="8" width="5.5703125" bestFit="1" customWidth="1"/>
    <col min="9" max="9" width="6.140625" bestFit="1" customWidth="1"/>
    <col min="10" max="10" width="9.28515625" bestFit="1" customWidth="1"/>
    <col min="11" max="11" width="5.5703125" bestFit="1" customWidth="1"/>
    <col min="12" max="12" width="6.140625" bestFit="1" customWidth="1"/>
    <col min="13" max="13" width="9.28515625" bestFit="1" customWidth="1"/>
    <col min="14" max="14" width="13.28515625" hidden="1" customWidth="1"/>
    <col min="15" max="15" width="11.7109375" hidden="1" customWidth="1"/>
    <col min="16" max="16" width="5.7109375" customWidth="1"/>
    <col min="17" max="17" width="6.85546875" bestFit="1" customWidth="1"/>
    <col min="18" max="18" width="5.5703125" hidden="1" customWidth="1"/>
    <col min="19" max="19" width="6.7109375" customWidth="1"/>
    <col min="20" max="20" width="13.7109375" hidden="1" customWidth="1"/>
    <col min="21" max="21" width="105.85546875" hidden="1" customWidth="1"/>
    <col min="22" max="22" width="35" bestFit="1" customWidth="1"/>
    <col min="25" max="25" width="9.28515625" bestFit="1" customWidth="1"/>
    <col min="26" max="26" width="11.140625" bestFit="1" customWidth="1"/>
  </cols>
  <sheetData>
    <row r="1" spans="1:26" x14ac:dyDescent="0.25">
      <c r="H1" s="127" t="s">
        <v>4</v>
      </c>
      <c r="I1" s="128"/>
      <c r="J1" s="129"/>
      <c r="K1" s="127" t="s">
        <v>5</v>
      </c>
      <c r="L1" s="128"/>
      <c r="M1" s="129"/>
      <c r="P1" s="130" t="s">
        <v>227</v>
      </c>
      <c r="Q1" s="131"/>
      <c r="R1" s="131"/>
      <c r="S1" s="132"/>
      <c r="Y1" s="119" t="s">
        <v>279</v>
      </c>
      <c r="Z1" s="119"/>
    </row>
    <row r="2" spans="1:26" ht="30.75" thickBot="1" x14ac:dyDescent="0.3">
      <c r="A2" s="29" t="s">
        <v>282</v>
      </c>
      <c r="B2" s="29" t="s">
        <v>222</v>
      </c>
      <c r="C2" s="29" t="s">
        <v>223</v>
      </c>
      <c r="D2" s="30" t="s">
        <v>224</v>
      </c>
      <c r="E2" s="30" t="s">
        <v>228</v>
      </c>
      <c r="F2" s="30" t="s">
        <v>225</v>
      </c>
      <c r="G2" s="29" t="s">
        <v>226</v>
      </c>
      <c r="H2" s="31" t="s">
        <v>239</v>
      </c>
      <c r="I2" s="32" t="s">
        <v>238</v>
      </c>
      <c r="J2" s="33" t="s">
        <v>237</v>
      </c>
      <c r="K2" s="31" t="s">
        <v>239</v>
      </c>
      <c r="L2" s="32" t="s">
        <v>238</v>
      </c>
      <c r="M2" s="33" t="s">
        <v>237</v>
      </c>
      <c r="N2" s="34" t="s">
        <v>4</v>
      </c>
      <c r="O2" s="34" t="s">
        <v>5</v>
      </c>
      <c r="P2" s="31" t="s">
        <v>218</v>
      </c>
      <c r="Q2" s="32" t="s">
        <v>219</v>
      </c>
      <c r="R2" s="32"/>
      <c r="S2" s="33" t="s">
        <v>220</v>
      </c>
      <c r="T2" s="34" t="s">
        <v>9</v>
      </c>
      <c r="U2" s="34" t="s">
        <v>40</v>
      </c>
      <c r="V2" s="29" t="s">
        <v>230</v>
      </c>
      <c r="Y2" s="54" t="s">
        <v>280</v>
      </c>
      <c r="Z2" s="54" t="s">
        <v>281</v>
      </c>
    </row>
    <row r="3" spans="1:26" x14ac:dyDescent="0.25">
      <c r="A3" s="66" t="s">
        <v>20</v>
      </c>
      <c r="B3" s="58" t="s">
        <v>18</v>
      </c>
      <c r="C3" s="58" t="s">
        <v>19</v>
      </c>
      <c r="D3" s="59">
        <v>29.3</v>
      </c>
      <c r="E3" s="59">
        <v>7.2</v>
      </c>
      <c r="F3" s="59">
        <v>6.57</v>
      </c>
      <c r="G3" s="60">
        <v>3100</v>
      </c>
      <c r="H3" s="90">
        <f>IF(ISBLANK(Y3),0,TRUNC(Y3))</f>
        <v>49</v>
      </c>
      <c r="I3" s="91">
        <f>IF(ISBLANK(Y3),0,TRUNC((ABS(Y3)-ABS(H3))*60))</f>
        <v>10</v>
      </c>
      <c r="J3" s="92">
        <f>IF(ISBLANK(Y3),0,(ABS(Y3)-ABS(H3)-(I3/60))*3600)</f>
        <v>54.011999999988838</v>
      </c>
      <c r="K3" s="61" t="str">
        <f>FIXED(Z3,0,TRUE)</f>
        <v>-123</v>
      </c>
      <c r="L3" s="62">
        <f>INT((ABS(Z3)-ABS(K3))*60)</f>
        <v>6</v>
      </c>
      <c r="M3" s="89">
        <f>(ABS(Z3)-ABS(K3)-(L3/60))*3600</f>
        <v>6.0119999999949219</v>
      </c>
      <c r="N3" s="60">
        <f>H3+(I3/60)+(J3/3600)</f>
        <v>49.181669999999997</v>
      </c>
      <c r="O3" s="60">
        <f>(ABS(K3)+(L3/60)+(M3/3600))*IF(1*K3&lt;0,-1,1)</f>
        <v>-123.10167</v>
      </c>
      <c r="P3" s="60">
        <v>13</v>
      </c>
      <c r="Q3" s="60" t="s">
        <v>208</v>
      </c>
      <c r="R3" s="60">
        <f>VLOOKUP(Q3,Municipalites!N2:O13,2)</f>
        <v>3</v>
      </c>
      <c r="S3" s="60">
        <v>2009</v>
      </c>
      <c r="T3" s="63">
        <f>DATE(S3,R3,P3)</f>
        <v>39885</v>
      </c>
      <c r="U3" s="64" t="s">
        <v>44</v>
      </c>
      <c r="V3" s="117" t="s">
        <v>21</v>
      </c>
      <c r="Y3" s="65">
        <v>49.181669999999997</v>
      </c>
      <c r="Z3" s="65">
        <v>-123.10167</v>
      </c>
    </row>
    <row r="4" spans="1:26" x14ac:dyDescent="0.25">
      <c r="A4" s="35"/>
      <c r="B4" s="1"/>
      <c r="C4" s="1"/>
      <c r="D4" s="5"/>
      <c r="E4" s="6"/>
      <c r="F4" s="6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3"/>
      <c r="U4" s="3"/>
      <c r="V4" s="1"/>
    </row>
    <row r="5" spans="1:26" x14ac:dyDescent="0.25">
      <c r="A5" s="35"/>
      <c r="B5" s="1"/>
      <c r="C5" s="1"/>
      <c r="D5" s="5"/>
      <c r="E5" s="6"/>
      <c r="F5" s="6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3"/>
      <c r="U5" s="3"/>
      <c r="V5" s="1"/>
    </row>
    <row r="6" spans="1:26" ht="15.75" thickBot="1" x14ac:dyDescent="0.3">
      <c r="A6" s="35"/>
      <c r="B6" s="1"/>
      <c r="C6" s="1"/>
      <c r="D6" s="5"/>
      <c r="E6" s="6"/>
      <c r="F6" s="6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3"/>
      <c r="U6" s="3"/>
      <c r="V6" s="1"/>
    </row>
    <row r="7" spans="1:26" ht="15" customHeight="1" x14ac:dyDescent="0.25">
      <c r="A7" s="4" t="s">
        <v>8</v>
      </c>
      <c r="B7" s="36"/>
      <c r="C7" s="36"/>
      <c r="D7" s="37"/>
      <c r="E7" s="37"/>
      <c r="H7" s="124" t="s">
        <v>4</v>
      </c>
      <c r="I7" s="125"/>
      <c r="J7" s="126"/>
      <c r="K7" s="124" t="s">
        <v>5</v>
      </c>
      <c r="L7" s="125"/>
      <c r="M7" s="126"/>
      <c r="P7" s="121" t="s">
        <v>227</v>
      </c>
      <c r="Q7" s="122"/>
      <c r="R7" s="122"/>
      <c r="S7" s="123"/>
      <c r="Y7" s="120" t="s">
        <v>279</v>
      </c>
      <c r="Z7" s="120"/>
    </row>
    <row r="8" spans="1:26" ht="45.75" thickBot="1" x14ac:dyDescent="0.3">
      <c r="A8" s="38" t="s">
        <v>221</v>
      </c>
      <c r="B8" s="38" t="s">
        <v>222</v>
      </c>
      <c r="C8" s="38" t="s">
        <v>223</v>
      </c>
      <c r="D8" s="39" t="s">
        <v>233</v>
      </c>
      <c r="E8" s="39" t="s">
        <v>234</v>
      </c>
      <c r="F8" s="39" t="s">
        <v>235</v>
      </c>
      <c r="G8" s="40" t="s">
        <v>226</v>
      </c>
      <c r="H8" s="41" t="s">
        <v>239</v>
      </c>
      <c r="I8" s="42" t="s">
        <v>238</v>
      </c>
      <c r="J8" s="43" t="s">
        <v>237</v>
      </c>
      <c r="K8" s="41" t="s">
        <v>239</v>
      </c>
      <c r="L8" s="42" t="s">
        <v>238</v>
      </c>
      <c r="M8" s="43" t="s">
        <v>237</v>
      </c>
      <c r="N8" s="50" t="s">
        <v>4</v>
      </c>
      <c r="O8" s="51" t="s">
        <v>5</v>
      </c>
      <c r="P8" s="41" t="s">
        <v>218</v>
      </c>
      <c r="Q8" s="42" t="s">
        <v>219</v>
      </c>
      <c r="R8" s="42"/>
      <c r="S8" s="43" t="s">
        <v>220</v>
      </c>
      <c r="T8" s="52" t="s">
        <v>9</v>
      </c>
      <c r="U8" s="44" t="s">
        <v>40</v>
      </c>
      <c r="V8" s="53" t="s">
        <v>240</v>
      </c>
      <c r="Y8" s="56" t="s">
        <v>280</v>
      </c>
      <c r="Z8" s="56" t="s">
        <v>281</v>
      </c>
    </row>
    <row r="9" spans="1:26" x14ac:dyDescent="0.25">
      <c r="A9" s="109"/>
      <c r="B9" s="25"/>
      <c r="C9" s="25"/>
      <c r="D9" s="70"/>
      <c r="E9" s="68"/>
      <c r="F9" s="69"/>
      <c r="G9" s="26"/>
      <c r="H9" s="72">
        <f>IF(ISBLANK(Y9),0,TRUNC(Y9))</f>
        <v>0</v>
      </c>
      <c r="I9" s="55">
        <f>IF(ISBLANK(Y9),0,TRUNC((ABS(Y9)-ABS(H9))*60))</f>
        <v>0</v>
      </c>
      <c r="J9" s="73">
        <f>IF(ISBLANK(Y9),0,(ABS(Y9)-ABS(H9)-(I9/60))*3600)</f>
        <v>0</v>
      </c>
      <c r="K9" s="72">
        <f>IF(ISBLANK(Z9),0,TRUNC(Z9))</f>
        <v>0</v>
      </c>
      <c r="L9" s="55">
        <f>IF(ISBLANK(Z9),0,TRUNC((ABS(Z9)-ABS(K9))*60))</f>
        <v>0</v>
      </c>
      <c r="M9" s="73">
        <f>IF(ISBLANK(Z9),0,(ABS(Z9)-ABS(K9)-(L9/60))*3600)</f>
        <v>0</v>
      </c>
      <c r="N9" s="2">
        <f>(ABS(H9)+(I9/60)+(J9/3600))*IF(1*H9&lt;0,-1,1)</f>
        <v>0</v>
      </c>
      <c r="O9" s="2">
        <f>(ABS(K9)+(L9/60)+(M9/3600))*IF(1*K9&lt;0,-1,1)</f>
        <v>0</v>
      </c>
      <c r="P9" s="46"/>
      <c r="Q9" s="27"/>
      <c r="R9" s="28" t="e">
        <f>VLOOKUP(Q9,Municipalites!N2:O13,2)</f>
        <v>#N/A</v>
      </c>
      <c r="S9" s="26"/>
      <c r="T9" s="3" t="e">
        <f>DATE(S9,R9,P9)</f>
        <v>#N/A</v>
      </c>
      <c r="U9" s="47" t="s">
        <v>266</v>
      </c>
      <c r="V9" s="67" t="str">
        <f>IF(ISBLANK(G9),CONCATENATE(A9,".pdf"),CONCATENATE(G9,"_",A9,".pdf"))</f>
        <v>.pdf</v>
      </c>
      <c r="W9" s="1"/>
      <c r="Y9" s="71"/>
      <c r="Z9" s="71"/>
    </row>
    <row r="10" spans="1:26" x14ac:dyDescent="0.25">
      <c r="D10" s="5"/>
      <c r="E10" s="6"/>
      <c r="F10" s="6"/>
      <c r="P10" t="s">
        <v>256</v>
      </c>
      <c r="R10" s="2"/>
    </row>
    <row r="11" spans="1:26" x14ac:dyDescent="0.25">
      <c r="D11" s="5"/>
      <c r="E11" s="6"/>
      <c r="F11" s="6"/>
      <c r="J11" s="57"/>
      <c r="M11" s="57"/>
      <c r="R11" s="2"/>
    </row>
    <row r="12" spans="1:26" x14ac:dyDescent="0.25">
      <c r="D12" s="5"/>
      <c r="E12" s="6"/>
      <c r="F12" s="6"/>
      <c r="R12" s="2"/>
    </row>
    <row r="13" spans="1:26" x14ac:dyDescent="0.25">
      <c r="D13" s="5"/>
      <c r="E13" s="6"/>
      <c r="F13" s="6"/>
      <c r="R13" s="2"/>
    </row>
    <row r="14" spans="1:26" x14ac:dyDescent="0.25">
      <c r="C14" s="5"/>
      <c r="D14" s="6"/>
      <c r="E14" s="6"/>
      <c r="Q14" s="2"/>
    </row>
    <row r="15" spans="1:26" x14ac:dyDescent="0.25">
      <c r="C15" s="5"/>
      <c r="D15" s="6"/>
      <c r="E15" s="6"/>
      <c r="Q15" s="2"/>
    </row>
    <row r="16" spans="1:26" x14ac:dyDescent="0.25">
      <c r="C16" s="5"/>
      <c r="D16" s="6"/>
      <c r="E16" s="6"/>
      <c r="Q16" s="2"/>
    </row>
    <row r="17" spans="3:18" x14ac:dyDescent="0.25">
      <c r="C17" s="5"/>
      <c r="D17" s="6"/>
      <c r="E17" s="6"/>
      <c r="Q17" s="2"/>
    </row>
    <row r="18" spans="3:18" x14ac:dyDescent="0.25">
      <c r="C18" s="5"/>
      <c r="D18" s="6"/>
      <c r="E18" s="6"/>
      <c r="Q18" s="2"/>
    </row>
    <row r="19" spans="3:18" x14ac:dyDescent="0.25">
      <c r="C19" s="5"/>
      <c r="D19" s="6"/>
      <c r="E19" s="6"/>
      <c r="Q19" s="2"/>
    </row>
    <row r="20" spans="3:18" x14ac:dyDescent="0.25">
      <c r="C20" s="5"/>
      <c r="D20" s="6"/>
      <c r="E20" s="6"/>
      <c r="Q20" s="2"/>
    </row>
    <row r="21" spans="3:18" x14ac:dyDescent="0.25">
      <c r="D21" s="5"/>
      <c r="E21" s="6"/>
      <c r="F21" s="6"/>
      <c r="R21" s="2"/>
    </row>
    <row r="22" spans="3:18" x14ac:dyDescent="0.25">
      <c r="D22" s="5"/>
      <c r="E22" s="6"/>
      <c r="F22" s="6"/>
      <c r="R22" s="2"/>
    </row>
    <row r="23" spans="3:18" x14ac:dyDescent="0.25">
      <c r="D23" s="5"/>
      <c r="E23" s="6"/>
      <c r="F23" s="6"/>
      <c r="R23" s="2"/>
    </row>
    <row r="24" spans="3:18" x14ac:dyDescent="0.25">
      <c r="D24" s="5" t="str">
        <f t="shared" ref="D24:D39" si="0">IF(ISBLANK($B$10), "", IF($G24 = "", "", $B$10))</f>
        <v/>
      </c>
      <c r="E24" s="6" t="str">
        <f t="shared" ref="E24:E39" si="1">IF(ISBLANK($C$10), "", IF($G24 = "", "", $C$10))</f>
        <v/>
      </c>
      <c r="F24" s="6" t="str">
        <f t="shared" ref="F24:F39" si="2">IF(ISBLANK($D$9), "", IF($G24 = "", "", $D$9))</f>
        <v/>
      </c>
      <c r="R24" s="2"/>
    </row>
    <row r="25" spans="3:18" x14ac:dyDescent="0.25">
      <c r="D25" s="5" t="str">
        <f t="shared" si="0"/>
        <v/>
      </c>
      <c r="E25" s="6" t="str">
        <f t="shared" si="1"/>
        <v/>
      </c>
      <c r="F25" s="6" t="str">
        <f t="shared" si="2"/>
        <v/>
      </c>
      <c r="R25" s="2"/>
    </row>
    <row r="26" spans="3:18" x14ac:dyDescent="0.25">
      <c r="D26" s="5" t="str">
        <f t="shared" si="0"/>
        <v/>
      </c>
      <c r="E26" s="6" t="str">
        <f t="shared" si="1"/>
        <v/>
      </c>
      <c r="F26" s="6" t="str">
        <f t="shared" si="2"/>
        <v/>
      </c>
      <c r="R26" s="2"/>
    </row>
    <row r="27" spans="3:18" x14ac:dyDescent="0.25">
      <c r="D27" s="5" t="str">
        <f t="shared" si="0"/>
        <v/>
      </c>
      <c r="E27" s="6" t="str">
        <f t="shared" si="1"/>
        <v/>
      </c>
      <c r="F27" s="6" t="str">
        <f t="shared" si="2"/>
        <v/>
      </c>
      <c r="R27" s="2"/>
    </row>
    <row r="28" spans="3:18" x14ac:dyDescent="0.25">
      <c r="D28" s="5" t="str">
        <f t="shared" si="0"/>
        <v/>
      </c>
      <c r="E28" s="6" t="str">
        <f t="shared" si="1"/>
        <v/>
      </c>
      <c r="F28" s="6" t="str">
        <f t="shared" si="2"/>
        <v/>
      </c>
      <c r="R28" s="2"/>
    </row>
    <row r="29" spans="3:18" x14ac:dyDescent="0.25">
      <c r="D29" s="5" t="str">
        <f t="shared" si="0"/>
        <v/>
      </c>
      <c r="E29" s="6" t="str">
        <f t="shared" si="1"/>
        <v/>
      </c>
      <c r="F29" s="6" t="str">
        <f t="shared" si="2"/>
        <v/>
      </c>
      <c r="R29" s="2"/>
    </row>
    <row r="30" spans="3:18" x14ac:dyDescent="0.25">
      <c r="D30" s="5" t="str">
        <f t="shared" si="0"/>
        <v/>
      </c>
      <c r="E30" s="6" t="str">
        <f t="shared" si="1"/>
        <v/>
      </c>
      <c r="F30" s="6" t="str">
        <f t="shared" si="2"/>
        <v/>
      </c>
      <c r="R30" s="2"/>
    </row>
    <row r="31" spans="3:18" x14ac:dyDescent="0.25">
      <c r="D31" s="5" t="str">
        <f t="shared" si="0"/>
        <v/>
      </c>
      <c r="E31" s="6" t="str">
        <f t="shared" si="1"/>
        <v/>
      </c>
      <c r="F31" s="6" t="str">
        <f t="shared" si="2"/>
        <v/>
      </c>
      <c r="R31" s="2"/>
    </row>
    <row r="32" spans="3:18" x14ac:dyDescent="0.25">
      <c r="D32" s="5" t="str">
        <f t="shared" si="0"/>
        <v/>
      </c>
      <c r="E32" s="6" t="str">
        <f t="shared" si="1"/>
        <v/>
      </c>
      <c r="F32" s="6" t="str">
        <f t="shared" si="2"/>
        <v/>
      </c>
      <c r="R32" s="2"/>
    </row>
    <row r="33" spans="4:18" x14ac:dyDescent="0.25">
      <c r="D33" s="5" t="str">
        <f t="shared" si="0"/>
        <v/>
      </c>
      <c r="E33" s="6" t="str">
        <f t="shared" si="1"/>
        <v/>
      </c>
      <c r="F33" s="6" t="str">
        <f t="shared" si="2"/>
        <v/>
      </c>
      <c r="R33" s="2"/>
    </row>
    <row r="34" spans="4:18" x14ac:dyDescent="0.25">
      <c r="D34" s="5" t="str">
        <f t="shared" si="0"/>
        <v/>
      </c>
      <c r="E34" s="6" t="str">
        <f t="shared" si="1"/>
        <v/>
      </c>
      <c r="F34" s="6" t="str">
        <f t="shared" si="2"/>
        <v/>
      </c>
      <c r="R34" s="2"/>
    </row>
    <row r="35" spans="4:18" x14ac:dyDescent="0.25">
      <c r="D35" s="5" t="str">
        <f t="shared" si="0"/>
        <v/>
      </c>
      <c r="E35" s="6" t="str">
        <f t="shared" si="1"/>
        <v/>
      </c>
      <c r="F35" s="6" t="str">
        <f t="shared" si="2"/>
        <v/>
      </c>
      <c r="R35" s="2"/>
    </row>
    <row r="36" spans="4:18" x14ac:dyDescent="0.25">
      <c r="D36" s="5" t="str">
        <f t="shared" si="0"/>
        <v/>
      </c>
      <c r="E36" s="6" t="str">
        <f t="shared" si="1"/>
        <v/>
      </c>
      <c r="F36" s="6" t="str">
        <f t="shared" si="2"/>
        <v/>
      </c>
      <c r="R36" s="2"/>
    </row>
    <row r="37" spans="4:18" x14ac:dyDescent="0.25">
      <c r="D37" s="5" t="str">
        <f t="shared" si="0"/>
        <v/>
      </c>
      <c r="E37" s="6" t="str">
        <f t="shared" si="1"/>
        <v/>
      </c>
      <c r="F37" s="6" t="str">
        <f t="shared" si="2"/>
        <v/>
      </c>
      <c r="R37" s="2"/>
    </row>
    <row r="38" spans="4:18" x14ac:dyDescent="0.25">
      <c r="D38" s="5" t="str">
        <f t="shared" si="0"/>
        <v/>
      </c>
      <c r="E38" s="6" t="str">
        <f t="shared" si="1"/>
        <v/>
      </c>
      <c r="F38" s="6" t="str">
        <f t="shared" si="2"/>
        <v/>
      </c>
      <c r="R38" s="2"/>
    </row>
    <row r="39" spans="4:18" x14ac:dyDescent="0.25">
      <c r="D39" s="5" t="str">
        <f t="shared" si="0"/>
        <v/>
      </c>
      <c r="E39" s="6" t="str">
        <f t="shared" si="1"/>
        <v/>
      </c>
      <c r="F39" s="6" t="str">
        <f t="shared" si="2"/>
        <v/>
      </c>
      <c r="R39" s="2"/>
    </row>
    <row r="40" spans="4:18" x14ac:dyDescent="0.25">
      <c r="R40" s="2"/>
    </row>
    <row r="41" spans="4:18" x14ac:dyDescent="0.25">
      <c r="R41" s="2"/>
    </row>
    <row r="42" spans="4:18" x14ac:dyDescent="0.25">
      <c r="R42" s="2"/>
    </row>
    <row r="43" spans="4:18" x14ac:dyDescent="0.25">
      <c r="R43" s="2"/>
    </row>
    <row r="44" spans="4:18" x14ac:dyDescent="0.25">
      <c r="R44" s="2"/>
    </row>
    <row r="45" spans="4:18" x14ac:dyDescent="0.25">
      <c r="R45" s="2"/>
    </row>
  </sheetData>
  <sheetProtection sheet="1" objects="1" scenarios="1"/>
  <dataConsolidate/>
  <customSheetViews>
    <customSheetView guid="{617E8E1B-69EA-4DD7-A401-B636D1089667}">
      <selection activeCell="A2" sqref="A2"/>
      <pageMargins left="0.7" right="0.7" top="0.75" bottom="0.75" header="0.3" footer="0.3"/>
    </customSheetView>
  </customSheetViews>
  <mergeCells count="8">
    <mergeCell ref="Y1:Z1"/>
    <mergeCell ref="Y7:Z7"/>
    <mergeCell ref="P7:S7"/>
    <mergeCell ref="H7:J7"/>
    <mergeCell ref="K7:M7"/>
    <mergeCell ref="H1:J1"/>
    <mergeCell ref="K1:M1"/>
    <mergeCell ref="P1:S1"/>
  </mergeCells>
  <dataValidations xWindow="582" yWindow="551" count="14">
    <dataValidation allowBlank="1" showInputMessage="1" showErrorMessage="1" prompt="Leave this cell blank_x000a_" sqref="U9" xr:uid="{00000000-0002-0000-0100-000000000000}"/>
    <dataValidation allowBlank="1" showInputMessage="1" showErrorMessage="1" prompt="Leave this cell blank if Site ID is unknown" sqref="G9" xr:uid="{00000000-0002-0000-0100-000001000000}"/>
    <dataValidation type="list" errorStyle="warning" allowBlank="1" showInputMessage="1" showErrorMessage="1" errorTitle="Municipality" error="Have you already checked for your municipality from the drop-down?" prompt="Use the drop down list or enter if not listed" sqref="C9" xr:uid="{00000000-0002-0000-0100-000002000000}">
      <formula1>_Municipalities</formula1>
    </dataValidation>
    <dataValidation type="whole" allowBlank="1" showInputMessage="1" showErrorMessage="1" errorTitle="Mins ' Long" error="Requires a whole number between 0 and 60" sqref="L9" xr:uid="{00000000-0002-0000-0100-000003000000}">
      <formula1>0</formula1>
      <formula2>60</formula2>
    </dataValidation>
    <dataValidation type="whole" allowBlank="1" showInputMessage="1" showErrorMessage="1" errorTitle="Deg Lat" error="Requires a whole number between 0 and 90" sqref="H3" xr:uid="{00000000-0002-0000-0100-000004000000}">
      <formula1>0</formula1>
      <formula2>90</formula2>
    </dataValidation>
    <dataValidation type="whole" errorStyle="warning" allowBlank="1" showInputMessage="1" showErrorMessage="1" errorTitle="Deg ° Long" error="Requires a whole number between -180 and 0_x000a__x000a_Is your coordinate in the Eastern Hemisphere?" sqref="K9" xr:uid="{00000000-0002-0000-0100-000005000000}">
      <formula1>-180</formula1>
      <formula2>0</formula2>
    </dataValidation>
    <dataValidation type="decimal" allowBlank="1" showInputMessage="1" showErrorMessage="1" errorTitle="Sec &quot; Long" error="Requires a decimal between 0 and 60" sqref="M9" xr:uid="{00000000-0002-0000-0100-000006000000}">
      <formula1>0</formula1>
      <formula2>60</formula2>
    </dataValidation>
    <dataValidation type="decimal" errorStyle="warning" allowBlank="1" showInputMessage="1" showErrorMessage="1" errorTitle="Latitude" error="Requires a decimal between 0 and 90._x000a__x000a_Is your coordinate south of the equator?" prompt="Only if Deg Min Sec is not available" sqref="Y9" xr:uid="{00000000-0002-0000-0100-000007000000}">
      <formula1>0</formula1>
      <formula2>90</formula2>
    </dataValidation>
    <dataValidation type="decimal" errorStyle="warning" allowBlank="1" showInputMessage="1" showErrorMessage="1" errorTitle="Longitude" error="Requires a decimal between -180 and 0._x000a__x000a_Is your coordinate in the Eastern Hemisphere?" prompt="Only if Deg Min Sec is not available" sqref="Z9" xr:uid="{00000000-0002-0000-0100-000008000000}">
      <formula1>-180</formula1>
      <formula2>0</formula2>
    </dataValidation>
    <dataValidation allowBlank="1" showInputMessage="1" showErrorMessage="1" promptTitle="PDF name" prompt="This is autogenerated as SiteID_BoreholeName.pdf_x000a_Only delete if you don't have a supporting document." sqref="V9" xr:uid="{00000000-0002-0000-0100-000009000000}"/>
    <dataValidation type="whole" allowBlank="1" showInputMessage="1" showErrorMessage="1" errorTitle="Mins ' Lat" error="Requires a whole number between 0 and 60" sqref="I3 I9" xr:uid="{00000000-0002-0000-0100-00000A000000}">
      <formula1>0</formula1>
      <formula2>60</formula2>
    </dataValidation>
    <dataValidation type="decimal" allowBlank="1" showInputMessage="1" showErrorMessage="1" errorTitle="Sec &quot; Lat" error="Requires a decimal between 0 and 60" sqref="J9 J3" xr:uid="{00000000-0002-0000-0100-00000B000000}">
      <formula1>0</formula1>
      <formula2>60</formula2>
    </dataValidation>
    <dataValidation type="list" errorStyle="warning" allowBlank="1" showInputMessage="1" showErrorMessage="1" errorTitle="Municipality:" error="You are entering a City that is not in the drop down list" promptTitle="Municipalities:" prompt="Choose from the drop down list or type in name of nearest City" sqref="C9" xr:uid="{00000000-0002-0000-0100-00000C000000}">
      <formula1>$A$2:$A$53</formula1>
    </dataValidation>
    <dataValidation type="whole" errorStyle="warning" allowBlank="1" showInputMessage="1" showErrorMessage="1" errorTitle="Deg Lat" error="Requires a whole number between 0 and 90_x000a__x000a_Is your coordinate south of the equator?" sqref="H9" xr:uid="{06BBF989-7BB0-4B89-8510-12E195EE13C4}">
      <formula1>0</formula1>
      <formula2>90</formula2>
    </dataValidation>
  </dataValidations>
  <hyperlinks>
    <hyperlink ref="U9" r:id="rId1" xr:uid="{00000000-0004-0000-0100-000000000000}"/>
  </hyperlinks>
  <pageMargins left="0.7" right="0.7" top="0.75" bottom="0.75" header="0.3" footer="0.3"/>
  <pageSetup orientation="portrait" r:id="rId2"/>
  <extLst>
    <ext xmlns:x14="http://schemas.microsoft.com/office/spreadsheetml/2009/9/main" uri="{CCE6A557-97BC-4b89-ADB6-D9C93CAAB3DF}">
      <x14:dataValidations xmlns:xm="http://schemas.microsoft.com/office/excel/2006/main" xWindow="582" yWindow="551" count="7">
        <x14:dataValidation type="list" errorStyle="warning" allowBlank="1" showInputMessage="1" showErrorMessage="1" errorTitle="Municipality:" error="You are entering a City that is not in the drop down list" promptTitle="Municipalities:" prompt="Choose from the drop down list or type in name of nearest City" xr:uid="{00000000-0002-0000-0100-00000D000000}">
          <x14:formula1>
            <xm:f>Municipalites!$A$2:$A$53</xm:f>
          </x14:formula1>
          <xm:sqref>C3</xm:sqref>
        </x14:dataValidation>
        <x14:dataValidation type="list" allowBlank="1" showInputMessage="1" showErrorMessage="1" xr:uid="{00000000-0002-0000-0100-00000E000000}">
          <x14:formula1>
            <xm:f>Municipalites!L2:L32</xm:f>
          </x14:formula1>
          <xm:sqref>P3</xm:sqref>
        </x14:dataValidation>
        <x14:dataValidation type="list" allowBlank="1" showInputMessage="1" showErrorMessage="1" xr:uid="{00000000-0002-0000-0100-00000F000000}">
          <x14:formula1>
            <xm:f>Municipalites!M2:M13</xm:f>
          </x14:formula1>
          <xm:sqref>Q3</xm:sqref>
        </x14:dataValidation>
        <x14:dataValidation type="list" allowBlank="1" showInputMessage="1" showErrorMessage="1" xr:uid="{00000000-0002-0000-0100-000010000000}">
          <x14:formula1>
            <xm:f>Municipalites!P2:P33</xm:f>
          </x14:formula1>
          <xm:sqref>S3</xm:sqref>
        </x14:dataValidation>
        <x14:dataValidation type="list" allowBlank="1" showInputMessage="1" showErrorMessage="1" xr:uid="{00000000-0002-0000-0100-000011000000}">
          <x14:formula1>
            <xm:f>Municipalites!L2:L32</xm:f>
          </x14:formula1>
          <xm:sqref>P9</xm:sqref>
        </x14:dataValidation>
        <x14:dataValidation type="list" allowBlank="1" showInputMessage="1" showErrorMessage="1" errorTitle="Month" error="Use the 3-letter abbreviation for the month" xr:uid="{00000000-0002-0000-0100-000012000000}">
          <x14:formula1>
            <xm:f>Municipalites!M2:M13</xm:f>
          </x14:formula1>
          <xm:sqref>Q9</xm:sqref>
        </x14:dataValidation>
        <x14:dataValidation type="list" errorStyle="warning" allowBlank="1" showInputMessage="1" showErrorMessage="1" errorTitle="Year" error="Is your year outside of the range? If yes, please notify BC ENV." xr:uid="{00000000-0002-0000-0100-000013000000}">
          <x14:formula1>
            <xm:f>Municipalites!P2:P31</xm:f>
          </x14:formula1>
          <xm:sqref>S9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theme="3" tint="0.39997558519241921"/>
  </sheetPr>
  <dimension ref="A1:J51"/>
  <sheetViews>
    <sheetView topLeftCell="B1" workbookViewId="0">
      <selection activeCell="D10" sqref="D10"/>
    </sheetView>
  </sheetViews>
  <sheetFormatPr defaultColWidth="9.140625" defaultRowHeight="15" x14ac:dyDescent="0.25"/>
  <cols>
    <col min="1" max="1" width="15" style="85" hidden="1" customWidth="1"/>
    <col min="2" max="2" width="14.140625" style="85" bestFit="1" customWidth="1"/>
    <col min="3" max="4" width="13.7109375" style="85" customWidth="1"/>
    <col min="5" max="5" width="26.5703125" style="85" customWidth="1"/>
    <col min="6" max="6" width="16.5703125" style="85" customWidth="1"/>
    <col min="7" max="7" width="17.7109375" style="85" customWidth="1"/>
    <col min="8" max="8" width="18.28515625" style="85" customWidth="1"/>
    <col min="9" max="9" width="22.42578125" style="85" customWidth="1"/>
    <col min="10" max="10" width="18.140625" style="85" customWidth="1"/>
    <col min="11" max="16384" width="9.140625" style="85"/>
  </cols>
  <sheetData>
    <row r="1" spans="1:10" ht="45" x14ac:dyDescent="0.25">
      <c r="A1" s="96" t="s">
        <v>221</v>
      </c>
      <c r="B1" s="86" t="s">
        <v>307</v>
      </c>
      <c r="C1" s="86" t="s">
        <v>308</v>
      </c>
      <c r="D1" s="86" t="s">
        <v>309</v>
      </c>
      <c r="E1" s="86" t="s">
        <v>310</v>
      </c>
      <c r="F1" s="86" t="s">
        <v>296</v>
      </c>
      <c r="G1" s="86" t="s">
        <v>297</v>
      </c>
      <c r="H1" s="97" t="s">
        <v>253</v>
      </c>
      <c r="I1" s="86" t="s">
        <v>311</v>
      </c>
      <c r="J1" s="86" t="s">
        <v>7</v>
      </c>
    </row>
    <row r="2" spans="1:10" x14ac:dyDescent="0.25">
      <c r="A2" s="98" t="s">
        <v>20</v>
      </c>
      <c r="B2" s="99">
        <v>1</v>
      </c>
      <c r="C2" s="100">
        <v>0</v>
      </c>
      <c r="D2" s="100">
        <v>5.2</v>
      </c>
      <c r="E2" s="101" t="s">
        <v>23</v>
      </c>
      <c r="F2" s="106"/>
      <c r="G2" s="106"/>
      <c r="H2" s="106"/>
      <c r="I2" s="106"/>
      <c r="J2" s="106"/>
    </row>
    <row r="3" spans="1:10" x14ac:dyDescent="0.25">
      <c r="B3" s="99">
        <v>2</v>
      </c>
      <c r="C3" s="100">
        <v>5.2</v>
      </c>
      <c r="D3" s="100">
        <v>14</v>
      </c>
      <c r="E3" s="101" t="s">
        <v>12</v>
      </c>
      <c r="F3" s="106"/>
      <c r="G3" s="106"/>
      <c r="H3" s="106"/>
      <c r="I3" s="106"/>
      <c r="J3" s="106"/>
    </row>
    <row r="4" spans="1:10" x14ac:dyDescent="0.25">
      <c r="B4" s="99">
        <v>3</v>
      </c>
      <c r="C4" s="100">
        <v>14</v>
      </c>
      <c r="D4" s="100">
        <v>19.2</v>
      </c>
      <c r="E4" s="101" t="s">
        <v>22</v>
      </c>
      <c r="F4" s="106"/>
      <c r="G4" s="106"/>
      <c r="H4" s="106"/>
      <c r="I4" s="106"/>
      <c r="J4" s="106"/>
    </row>
    <row r="5" spans="1:10" x14ac:dyDescent="0.25">
      <c r="B5" s="99">
        <v>4</v>
      </c>
      <c r="C5" s="100">
        <v>19.2</v>
      </c>
      <c r="D5" s="100">
        <v>29</v>
      </c>
      <c r="E5" s="101" t="s">
        <v>14</v>
      </c>
      <c r="F5" s="87">
        <v>27.1</v>
      </c>
      <c r="G5" s="87">
        <v>28.6</v>
      </c>
      <c r="H5" s="102">
        <v>0.03</v>
      </c>
      <c r="I5" s="107">
        <v>22.26</v>
      </c>
      <c r="J5" s="110">
        <v>21.53</v>
      </c>
    </row>
    <row r="6" spans="1:10" ht="30" x14ac:dyDescent="0.25">
      <c r="B6" s="99">
        <v>5</v>
      </c>
      <c r="C6" s="100">
        <v>29</v>
      </c>
      <c r="D6" s="100">
        <v>29.3</v>
      </c>
      <c r="E6" s="101" t="s">
        <v>15</v>
      </c>
      <c r="F6" s="106"/>
      <c r="G6" s="106"/>
      <c r="H6" s="106"/>
      <c r="I6" s="106"/>
      <c r="J6" s="106"/>
    </row>
    <row r="8" spans="1:10" x14ac:dyDescent="0.25">
      <c r="B8" s="4" t="s">
        <v>229</v>
      </c>
      <c r="C8" s="93"/>
      <c r="D8" s="93"/>
      <c r="E8" s="93"/>
    </row>
    <row r="9" spans="1:10" ht="70.5" customHeight="1" x14ac:dyDescent="0.25">
      <c r="A9" s="96" t="s">
        <v>221</v>
      </c>
      <c r="B9" s="103" t="s">
        <v>313</v>
      </c>
      <c r="C9" s="103" t="s">
        <v>314</v>
      </c>
      <c r="D9" s="88" t="s">
        <v>333</v>
      </c>
      <c r="E9" s="88" t="s">
        <v>312</v>
      </c>
      <c r="F9" s="88" t="s">
        <v>332</v>
      </c>
      <c r="G9" s="88" t="s">
        <v>331</v>
      </c>
      <c r="H9" s="88" t="s">
        <v>315</v>
      </c>
      <c r="I9" s="88" t="s">
        <v>316</v>
      </c>
      <c r="J9" s="103" t="s">
        <v>330</v>
      </c>
    </row>
    <row r="10" spans="1:10" x14ac:dyDescent="0.25">
      <c r="A10" s="85" t="str">
        <f>IF(ISBLANK('Borehole Information'!A9),"", 'Borehole Information'!A9)</f>
        <v/>
      </c>
      <c r="B10" s="99">
        <f>IF(ISBLANK($A$10),"",1)</f>
        <v>1</v>
      </c>
      <c r="C10" s="104">
        <f>IF(ISBLANK($A$10),"",0)</f>
        <v>0</v>
      </c>
      <c r="D10" s="105"/>
      <c r="E10" s="94"/>
      <c r="F10" s="113"/>
      <c r="G10" s="113"/>
      <c r="H10" s="112"/>
      <c r="I10" s="111"/>
      <c r="J10" s="118" t="str">
        <f>IF(OR(ISBLANK('Borehole Lithology'!I10),ISBLANK('Borehole Information'!$F$9),ISBLANK('Borehole Information'!$E$9)),"",'Borehole Information'!$F$9-'Borehole Information'!$E$9+'Borehole Lithology'!I10)</f>
        <v/>
      </c>
    </row>
    <row r="11" spans="1:10" x14ac:dyDescent="0.25">
      <c r="A11" s="85" t="str">
        <f t="shared" ref="A11:A45" si="0">IF(ISBLANK($D11), "", $A$10)</f>
        <v/>
      </c>
      <c r="B11" s="99" t="str">
        <f t="shared" ref="B11:B45" si="1">IF(ISBLANK($D11), "", $B10+1)</f>
        <v/>
      </c>
      <c r="C11" s="104" t="str">
        <f>IF(ISBLANK($D11), "", $D10)</f>
        <v/>
      </c>
      <c r="D11" s="105"/>
      <c r="E11" s="94"/>
      <c r="F11" s="113"/>
      <c r="G11" s="113"/>
      <c r="H11" s="111"/>
      <c r="I11" s="111"/>
      <c r="J11" s="118" t="str">
        <f>IF(OR(ISBLANK('Borehole Lithology'!I11),ISBLANK('Borehole Information'!$F$9),ISBLANK('Borehole Information'!$E$9)),"",'Borehole Information'!$F$9-'Borehole Information'!$E$9+'Borehole Lithology'!I11)</f>
        <v/>
      </c>
    </row>
    <row r="12" spans="1:10" x14ac:dyDescent="0.25">
      <c r="A12" s="85" t="str">
        <f t="shared" si="0"/>
        <v/>
      </c>
      <c r="B12" s="99" t="str">
        <f t="shared" si="1"/>
        <v/>
      </c>
      <c r="C12" s="104" t="str">
        <f t="shared" ref="C12:C45" si="2">IF(ISBLANK($D12), "", $D11)</f>
        <v/>
      </c>
      <c r="D12" s="105"/>
      <c r="E12" s="94"/>
      <c r="F12" s="113"/>
      <c r="G12" s="113"/>
      <c r="H12" s="111"/>
      <c r="I12" s="111"/>
      <c r="J12" s="118" t="str">
        <f>IF(OR(ISBLANK('Borehole Lithology'!I12),ISBLANK('Borehole Information'!$F$9),ISBLANK('Borehole Information'!$E$9)),"",'Borehole Information'!$F$9-'Borehole Information'!$E$9+'Borehole Lithology'!I12)</f>
        <v/>
      </c>
    </row>
    <row r="13" spans="1:10" x14ac:dyDescent="0.25">
      <c r="A13" s="85" t="str">
        <f t="shared" si="0"/>
        <v/>
      </c>
      <c r="B13" s="99" t="str">
        <f t="shared" si="1"/>
        <v/>
      </c>
      <c r="C13" s="104" t="str">
        <f t="shared" si="2"/>
        <v/>
      </c>
      <c r="D13" s="105"/>
      <c r="E13" s="94"/>
      <c r="F13" s="113"/>
      <c r="G13" s="113"/>
      <c r="H13" s="111"/>
      <c r="I13" s="111"/>
      <c r="J13" s="118" t="str">
        <f>IF(OR(ISBLANK('Borehole Lithology'!I13),ISBLANK('Borehole Information'!$F$9),ISBLANK('Borehole Information'!$E$9)),"",'Borehole Information'!$F$9-'Borehole Information'!$E$9+'Borehole Lithology'!I13)</f>
        <v/>
      </c>
    </row>
    <row r="14" spans="1:10" x14ac:dyDescent="0.25">
      <c r="A14" s="85" t="str">
        <f t="shared" si="0"/>
        <v/>
      </c>
      <c r="B14" s="99" t="str">
        <f t="shared" si="1"/>
        <v/>
      </c>
      <c r="C14" s="100" t="str">
        <f t="shared" si="2"/>
        <v/>
      </c>
      <c r="D14" s="105"/>
      <c r="E14" s="94"/>
      <c r="F14" s="113"/>
      <c r="G14" s="113"/>
      <c r="H14" s="111"/>
      <c r="I14" s="111"/>
      <c r="J14" s="118" t="str">
        <f>IF(OR(ISBLANK('Borehole Lithology'!I14),ISBLANK('Borehole Information'!$F$9),ISBLANK('Borehole Information'!$E$9)),"",'Borehole Information'!$F$9-'Borehole Information'!$E$9+'Borehole Lithology'!I14)</f>
        <v/>
      </c>
    </row>
    <row r="15" spans="1:10" x14ac:dyDescent="0.25">
      <c r="A15" s="85" t="str">
        <f t="shared" si="0"/>
        <v/>
      </c>
      <c r="B15" s="99" t="str">
        <f t="shared" si="1"/>
        <v/>
      </c>
      <c r="C15" s="100" t="str">
        <f t="shared" si="2"/>
        <v/>
      </c>
      <c r="D15" s="105"/>
      <c r="E15" s="94"/>
      <c r="F15" s="113"/>
      <c r="G15" s="113"/>
      <c r="H15" s="111"/>
      <c r="I15" s="111"/>
      <c r="J15" s="118" t="str">
        <f>IF(OR(ISBLANK('Borehole Lithology'!I15),ISBLANK('Borehole Information'!$F$9),ISBLANK('Borehole Information'!$E$9)),"",'Borehole Information'!$F$9-'Borehole Information'!$E$9+'Borehole Lithology'!I15)</f>
        <v/>
      </c>
    </row>
    <row r="16" spans="1:10" x14ac:dyDescent="0.25">
      <c r="A16" s="85" t="str">
        <f t="shared" si="0"/>
        <v/>
      </c>
      <c r="B16" s="99" t="str">
        <f t="shared" si="1"/>
        <v/>
      </c>
      <c r="C16" s="100" t="str">
        <f t="shared" si="2"/>
        <v/>
      </c>
      <c r="D16" s="105"/>
      <c r="E16" s="94"/>
      <c r="F16" s="113"/>
      <c r="G16" s="113"/>
      <c r="H16" s="111"/>
      <c r="I16" s="111"/>
      <c r="J16" s="118" t="str">
        <f>IF(OR(ISBLANK('Borehole Lithology'!I16),ISBLANK('Borehole Information'!$F$9),ISBLANK('Borehole Information'!$E$9)),"",'Borehole Information'!$F$9-'Borehole Information'!$E$9+'Borehole Lithology'!I16)</f>
        <v/>
      </c>
    </row>
    <row r="17" spans="1:10" x14ac:dyDescent="0.25">
      <c r="A17" s="85" t="str">
        <f t="shared" si="0"/>
        <v/>
      </c>
      <c r="B17" s="99" t="str">
        <f t="shared" si="1"/>
        <v/>
      </c>
      <c r="C17" s="100" t="str">
        <f t="shared" si="2"/>
        <v/>
      </c>
      <c r="D17" s="105"/>
      <c r="E17" s="94"/>
      <c r="F17" s="113"/>
      <c r="G17" s="113"/>
      <c r="H17" s="111"/>
      <c r="I17" s="111"/>
      <c r="J17" s="118" t="str">
        <f>IF(OR(ISBLANK('Borehole Lithology'!I17),ISBLANK('Borehole Information'!$F$9),ISBLANK('Borehole Information'!$E$9)),"",'Borehole Information'!$F$9-'Borehole Information'!$E$9+'Borehole Lithology'!I17)</f>
        <v/>
      </c>
    </row>
    <row r="18" spans="1:10" x14ac:dyDescent="0.25">
      <c r="A18" s="85" t="str">
        <f t="shared" si="0"/>
        <v/>
      </c>
      <c r="B18" s="99" t="str">
        <f t="shared" si="1"/>
        <v/>
      </c>
      <c r="C18" s="100" t="str">
        <f t="shared" si="2"/>
        <v/>
      </c>
      <c r="D18" s="105"/>
      <c r="E18" s="94"/>
      <c r="F18" s="113"/>
      <c r="G18" s="113"/>
      <c r="H18" s="111"/>
      <c r="I18" s="111"/>
      <c r="J18" s="118" t="str">
        <f>IF(OR(ISBLANK('Borehole Lithology'!I18),ISBLANK('Borehole Information'!$F$9),ISBLANK('Borehole Information'!$E$9)),"",'Borehole Information'!$F$9-'Borehole Information'!$E$9+'Borehole Lithology'!I18)</f>
        <v/>
      </c>
    </row>
    <row r="19" spans="1:10" x14ac:dyDescent="0.25">
      <c r="A19" s="85" t="str">
        <f t="shared" si="0"/>
        <v/>
      </c>
      <c r="B19" s="99" t="str">
        <f t="shared" si="1"/>
        <v/>
      </c>
      <c r="C19" s="100" t="str">
        <f t="shared" si="2"/>
        <v/>
      </c>
      <c r="D19" s="105"/>
      <c r="E19" s="94"/>
      <c r="F19" s="113"/>
      <c r="G19" s="113"/>
      <c r="H19" s="111"/>
      <c r="I19" s="111"/>
      <c r="J19" s="118" t="str">
        <f>IF(OR(ISBLANK('Borehole Lithology'!I19),ISBLANK('Borehole Information'!$F$9),ISBLANK('Borehole Information'!$E$9)),"",'Borehole Information'!$F$9-'Borehole Information'!$E$9+'Borehole Lithology'!I19)</f>
        <v/>
      </c>
    </row>
    <row r="20" spans="1:10" x14ac:dyDescent="0.25">
      <c r="A20" s="85" t="str">
        <f t="shared" si="0"/>
        <v/>
      </c>
      <c r="B20" s="99" t="str">
        <f t="shared" si="1"/>
        <v/>
      </c>
      <c r="C20" s="100" t="str">
        <f t="shared" si="2"/>
        <v/>
      </c>
      <c r="D20" s="105"/>
      <c r="E20" s="94"/>
      <c r="F20" s="113"/>
      <c r="G20" s="113"/>
      <c r="H20" s="111"/>
      <c r="I20" s="111"/>
      <c r="J20" s="118" t="str">
        <f>IF(OR(ISBLANK('Borehole Lithology'!I20),ISBLANK('Borehole Information'!$F$9),ISBLANK('Borehole Information'!$E$9)),"",'Borehole Information'!$F$9-'Borehole Information'!$E$9+'Borehole Lithology'!I20)</f>
        <v/>
      </c>
    </row>
    <row r="21" spans="1:10" x14ac:dyDescent="0.25">
      <c r="A21" s="85" t="str">
        <f t="shared" si="0"/>
        <v/>
      </c>
      <c r="B21" s="99" t="str">
        <f t="shared" si="1"/>
        <v/>
      </c>
      <c r="C21" s="100" t="str">
        <f t="shared" si="2"/>
        <v/>
      </c>
      <c r="D21" s="105"/>
      <c r="E21" s="94"/>
      <c r="F21" s="113"/>
      <c r="G21" s="113"/>
      <c r="H21" s="111"/>
      <c r="I21" s="111"/>
      <c r="J21" s="118" t="str">
        <f>IF(OR(ISBLANK('Borehole Lithology'!I21),ISBLANK('Borehole Information'!$F$9),ISBLANK('Borehole Information'!$E$9)),"",'Borehole Information'!$F$9-'Borehole Information'!$E$9+'Borehole Lithology'!I21)</f>
        <v/>
      </c>
    </row>
    <row r="22" spans="1:10" x14ac:dyDescent="0.25">
      <c r="A22" s="85" t="str">
        <f t="shared" si="0"/>
        <v/>
      </c>
      <c r="B22" s="99" t="str">
        <f t="shared" si="1"/>
        <v/>
      </c>
      <c r="C22" s="100" t="str">
        <f t="shared" si="2"/>
        <v/>
      </c>
      <c r="D22" s="105"/>
      <c r="E22" s="94"/>
      <c r="F22" s="113"/>
      <c r="G22" s="113"/>
      <c r="H22" s="111"/>
      <c r="I22" s="111"/>
      <c r="J22" s="118" t="str">
        <f>IF(OR(ISBLANK('Borehole Lithology'!I22),ISBLANK('Borehole Information'!$F$9),ISBLANK('Borehole Information'!$E$9)),"",'Borehole Information'!$F$9-'Borehole Information'!$E$9+'Borehole Lithology'!I22)</f>
        <v/>
      </c>
    </row>
    <row r="23" spans="1:10" x14ac:dyDescent="0.25">
      <c r="A23" s="85" t="str">
        <f t="shared" si="0"/>
        <v/>
      </c>
      <c r="B23" s="99" t="str">
        <f t="shared" si="1"/>
        <v/>
      </c>
      <c r="C23" s="100" t="str">
        <f t="shared" si="2"/>
        <v/>
      </c>
      <c r="D23" s="105"/>
      <c r="E23" s="94"/>
      <c r="F23" s="113"/>
      <c r="G23" s="113"/>
      <c r="H23" s="111"/>
      <c r="I23" s="111"/>
      <c r="J23" s="118" t="str">
        <f>IF(OR(ISBLANK('Borehole Lithology'!I23),ISBLANK('Borehole Information'!$F$9),ISBLANK('Borehole Information'!$E$9)),"",'Borehole Information'!$F$9-'Borehole Information'!$E$9+'Borehole Lithology'!I23)</f>
        <v/>
      </c>
    </row>
    <row r="24" spans="1:10" x14ac:dyDescent="0.25">
      <c r="A24" s="85" t="str">
        <f t="shared" si="0"/>
        <v/>
      </c>
      <c r="B24" s="99" t="str">
        <f t="shared" si="1"/>
        <v/>
      </c>
      <c r="C24" s="100" t="str">
        <f t="shared" si="2"/>
        <v/>
      </c>
      <c r="D24" s="105"/>
      <c r="E24" s="94"/>
      <c r="F24" s="113"/>
      <c r="G24" s="113"/>
      <c r="H24" s="111"/>
      <c r="I24" s="111"/>
      <c r="J24" s="118" t="str">
        <f>IF(OR(ISBLANK('Borehole Lithology'!I24),ISBLANK('Borehole Information'!$F$9),ISBLANK('Borehole Information'!$E$9)),"",'Borehole Information'!$F$9-'Borehole Information'!$E$9+'Borehole Lithology'!I24)</f>
        <v/>
      </c>
    </row>
    <row r="25" spans="1:10" x14ac:dyDescent="0.25">
      <c r="A25" s="85" t="str">
        <f t="shared" si="0"/>
        <v/>
      </c>
      <c r="B25" s="99" t="str">
        <f t="shared" si="1"/>
        <v/>
      </c>
      <c r="C25" s="100" t="str">
        <f t="shared" si="2"/>
        <v/>
      </c>
      <c r="D25" s="105"/>
      <c r="E25" s="94"/>
      <c r="F25" s="113"/>
      <c r="G25" s="113"/>
      <c r="H25" s="111"/>
      <c r="I25" s="111"/>
      <c r="J25" s="118" t="str">
        <f>IF(OR(ISBLANK('Borehole Lithology'!I25),ISBLANK('Borehole Information'!$F$9),ISBLANK('Borehole Information'!$E$9)),"",'Borehole Information'!$F$9-'Borehole Information'!$E$9+'Borehole Lithology'!I25)</f>
        <v/>
      </c>
    </row>
    <row r="26" spans="1:10" x14ac:dyDescent="0.25">
      <c r="A26" s="85" t="str">
        <f t="shared" si="0"/>
        <v/>
      </c>
      <c r="B26" s="99" t="str">
        <f t="shared" si="1"/>
        <v/>
      </c>
      <c r="C26" s="100" t="str">
        <f t="shared" si="2"/>
        <v/>
      </c>
      <c r="D26" s="105"/>
      <c r="E26" s="94"/>
      <c r="F26" s="113"/>
      <c r="G26" s="113"/>
      <c r="H26" s="111"/>
      <c r="I26" s="111"/>
      <c r="J26" s="118" t="str">
        <f>IF(OR(ISBLANK('Borehole Lithology'!I26),ISBLANK('Borehole Information'!$F$9),ISBLANK('Borehole Information'!$E$9)),"",'Borehole Information'!$F$9-'Borehole Information'!$E$9+'Borehole Lithology'!I26)</f>
        <v/>
      </c>
    </row>
    <row r="27" spans="1:10" x14ac:dyDescent="0.25">
      <c r="A27" s="85" t="str">
        <f t="shared" si="0"/>
        <v/>
      </c>
      <c r="B27" s="99" t="str">
        <f t="shared" si="1"/>
        <v/>
      </c>
      <c r="C27" s="100" t="str">
        <f t="shared" si="2"/>
        <v/>
      </c>
      <c r="D27" s="105"/>
      <c r="E27" s="94"/>
      <c r="F27" s="113"/>
      <c r="G27" s="113"/>
      <c r="H27" s="111"/>
      <c r="I27" s="111"/>
      <c r="J27" s="118" t="str">
        <f>IF(OR(ISBLANK('Borehole Lithology'!I27),ISBLANK('Borehole Information'!$F$9),ISBLANK('Borehole Information'!$E$9)),"",'Borehole Information'!$F$9-'Borehole Information'!$E$9+'Borehole Lithology'!I27)</f>
        <v/>
      </c>
    </row>
    <row r="28" spans="1:10" x14ac:dyDescent="0.25">
      <c r="A28" s="85" t="str">
        <f t="shared" si="0"/>
        <v/>
      </c>
      <c r="B28" s="99" t="str">
        <f t="shared" si="1"/>
        <v/>
      </c>
      <c r="C28" s="100" t="str">
        <f t="shared" si="2"/>
        <v/>
      </c>
      <c r="D28" s="105"/>
      <c r="E28" s="94"/>
      <c r="F28" s="113"/>
      <c r="G28" s="113"/>
      <c r="H28" s="111"/>
      <c r="I28" s="111"/>
      <c r="J28" s="118" t="str">
        <f>IF(OR(ISBLANK('Borehole Lithology'!I28),ISBLANK('Borehole Information'!$F$9),ISBLANK('Borehole Information'!$E$9)),"",'Borehole Information'!$F$9-'Borehole Information'!$E$9+'Borehole Lithology'!I28)</f>
        <v/>
      </c>
    </row>
    <row r="29" spans="1:10" x14ac:dyDescent="0.25">
      <c r="A29" s="85" t="str">
        <f t="shared" si="0"/>
        <v/>
      </c>
      <c r="B29" s="99" t="str">
        <f t="shared" si="1"/>
        <v/>
      </c>
      <c r="C29" s="100" t="str">
        <f t="shared" si="2"/>
        <v/>
      </c>
      <c r="D29" s="105"/>
      <c r="E29" s="94"/>
      <c r="F29" s="113"/>
      <c r="G29" s="113"/>
      <c r="H29" s="111"/>
      <c r="I29" s="111"/>
      <c r="J29" s="118" t="str">
        <f>IF(OR(ISBLANK('Borehole Lithology'!I29),ISBLANK('Borehole Information'!$F$9),ISBLANK('Borehole Information'!$E$9)),"",'Borehole Information'!$F$9-'Borehole Information'!$E$9+'Borehole Lithology'!I29)</f>
        <v/>
      </c>
    </row>
    <row r="30" spans="1:10" x14ac:dyDescent="0.25">
      <c r="A30" s="85" t="str">
        <f t="shared" si="0"/>
        <v/>
      </c>
      <c r="B30" s="99" t="str">
        <f t="shared" si="1"/>
        <v/>
      </c>
      <c r="C30" s="100" t="str">
        <f t="shared" si="2"/>
        <v/>
      </c>
      <c r="D30" s="105"/>
      <c r="E30" s="94"/>
      <c r="F30" s="113"/>
      <c r="G30" s="113"/>
      <c r="H30" s="111"/>
      <c r="I30" s="111"/>
      <c r="J30" s="118" t="str">
        <f>IF(OR(ISBLANK('Borehole Lithology'!I30),ISBLANK('Borehole Information'!$F$9),ISBLANK('Borehole Information'!$E$9)),"",'Borehole Information'!$F$9-'Borehole Information'!$E$9+'Borehole Lithology'!I30)</f>
        <v/>
      </c>
    </row>
    <row r="31" spans="1:10" x14ac:dyDescent="0.25">
      <c r="A31" s="85" t="str">
        <f t="shared" si="0"/>
        <v/>
      </c>
      <c r="B31" s="99" t="str">
        <f t="shared" si="1"/>
        <v/>
      </c>
      <c r="C31" s="100" t="str">
        <f t="shared" si="2"/>
        <v/>
      </c>
      <c r="D31" s="95"/>
      <c r="E31" s="94"/>
      <c r="F31" s="113"/>
      <c r="G31" s="113"/>
      <c r="H31" s="111"/>
      <c r="I31" s="111"/>
      <c r="J31" s="118" t="str">
        <f>IF(OR(ISBLANK('Borehole Lithology'!I31),ISBLANK('Borehole Information'!$F$9),ISBLANK('Borehole Information'!$E$9)),"",'Borehole Information'!$F$9-'Borehole Information'!$E$9+'Borehole Lithology'!I31)</f>
        <v/>
      </c>
    </row>
    <row r="32" spans="1:10" x14ac:dyDescent="0.25">
      <c r="A32" s="85" t="str">
        <f t="shared" si="0"/>
        <v/>
      </c>
      <c r="B32" s="99" t="str">
        <f t="shared" si="1"/>
        <v/>
      </c>
      <c r="C32" s="100" t="str">
        <f t="shared" si="2"/>
        <v/>
      </c>
      <c r="D32" s="95"/>
      <c r="E32" s="94"/>
      <c r="F32" s="113"/>
      <c r="G32" s="113"/>
      <c r="H32" s="111"/>
      <c r="I32" s="111"/>
      <c r="J32" s="118" t="str">
        <f>IF(OR(ISBLANK('Borehole Lithology'!I32),ISBLANK('Borehole Information'!$F$9),ISBLANK('Borehole Information'!$E$9)),"",'Borehole Information'!$F$9-'Borehole Information'!$E$9+'Borehole Lithology'!I32)</f>
        <v/>
      </c>
    </row>
    <row r="33" spans="1:10" x14ac:dyDescent="0.25">
      <c r="A33" s="85" t="str">
        <f t="shared" si="0"/>
        <v/>
      </c>
      <c r="B33" s="99" t="str">
        <f t="shared" si="1"/>
        <v/>
      </c>
      <c r="C33" s="100" t="str">
        <f t="shared" si="2"/>
        <v/>
      </c>
      <c r="D33" s="95"/>
      <c r="E33" s="94"/>
      <c r="F33" s="113"/>
      <c r="G33" s="113"/>
      <c r="H33" s="111"/>
      <c r="I33" s="111"/>
      <c r="J33" s="118" t="str">
        <f>IF(OR(ISBLANK('Borehole Lithology'!I33),ISBLANK('Borehole Information'!$F$9),ISBLANK('Borehole Information'!$E$9)),"",'Borehole Information'!$F$9-'Borehole Information'!$E$9+'Borehole Lithology'!I33)</f>
        <v/>
      </c>
    </row>
    <row r="34" spans="1:10" x14ac:dyDescent="0.25">
      <c r="A34" s="85" t="str">
        <f t="shared" si="0"/>
        <v/>
      </c>
      <c r="B34" s="99" t="str">
        <f t="shared" si="1"/>
        <v/>
      </c>
      <c r="C34" s="100" t="str">
        <f t="shared" si="2"/>
        <v/>
      </c>
      <c r="D34" s="95"/>
      <c r="E34" s="94"/>
      <c r="F34" s="113"/>
      <c r="G34" s="113"/>
      <c r="H34" s="111"/>
      <c r="I34" s="111"/>
      <c r="J34" s="118" t="str">
        <f>IF(OR(ISBLANK('Borehole Lithology'!I34),ISBLANK('Borehole Information'!$F$9),ISBLANK('Borehole Information'!$E$9)),"",'Borehole Information'!$F$9-'Borehole Information'!$E$9+'Borehole Lithology'!I34)</f>
        <v/>
      </c>
    </row>
    <row r="35" spans="1:10" x14ac:dyDescent="0.25">
      <c r="A35" s="85" t="str">
        <f t="shared" si="0"/>
        <v/>
      </c>
      <c r="B35" s="99" t="str">
        <f t="shared" si="1"/>
        <v/>
      </c>
      <c r="C35" s="100" t="str">
        <f t="shared" si="2"/>
        <v/>
      </c>
      <c r="D35" s="95"/>
      <c r="E35" s="94"/>
      <c r="F35" s="113"/>
      <c r="G35" s="113"/>
      <c r="H35" s="111"/>
      <c r="I35" s="111"/>
      <c r="J35" s="118" t="str">
        <f>IF(OR(ISBLANK('Borehole Lithology'!I35),ISBLANK('Borehole Information'!$F$9),ISBLANK('Borehole Information'!$E$9)),"",'Borehole Information'!$F$9-'Borehole Information'!$E$9+'Borehole Lithology'!I35)</f>
        <v/>
      </c>
    </row>
    <row r="36" spans="1:10" x14ac:dyDescent="0.25">
      <c r="A36" s="85" t="str">
        <f t="shared" si="0"/>
        <v/>
      </c>
      <c r="B36" s="99" t="str">
        <f t="shared" si="1"/>
        <v/>
      </c>
      <c r="C36" s="100" t="str">
        <f t="shared" si="2"/>
        <v/>
      </c>
      <c r="D36" s="95"/>
      <c r="E36" s="94"/>
      <c r="F36" s="113"/>
      <c r="G36" s="113"/>
      <c r="H36" s="111"/>
      <c r="I36" s="111"/>
      <c r="J36" s="118" t="str">
        <f>IF(OR(ISBLANK('Borehole Lithology'!I36),ISBLANK('Borehole Information'!$F$9),ISBLANK('Borehole Information'!$E$9)),"",'Borehole Information'!$F$9-'Borehole Information'!$E$9+'Borehole Lithology'!I36)</f>
        <v/>
      </c>
    </row>
    <row r="37" spans="1:10" x14ac:dyDescent="0.25">
      <c r="A37" s="85" t="str">
        <f t="shared" si="0"/>
        <v/>
      </c>
      <c r="B37" s="99" t="str">
        <f t="shared" si="1"/>
        <v/>
      </c>
      <c r="C37" s="100" t="str">
        <f t="shared" si="2"/>
        <v/>
      </c>
      <c r="D37" s="95"/>
      <c r="E37" s="94"/>
      <c r="F37" s="113"/>
      <c r="G37" s="113"/>
      <c r="H37" s="111"/>
      <c r="I37" s="111"/>
      <c r="J37" s="118" t="str">
        <f>IF(OR(ISBLANK('Borehole Lithology'!I37),ISBLANK('Borehole Information'!$F$9),ISBLANK('Borehole Information'!$E$9)),"",'Borehole Information'!$F$9-'Borehole Information'!$E$9+'Borehole Lithology'!I37)</f>
        <v/>
      </c>
    </row>
    <row r="38" spans="1:10" x14ac:dyDescent="0.25">
      <c r="A38" s="85" t="str">
        <f t="shared" si="0"/>
        <v/>
      </c>
      <c r="B38" s="99" t="str">
        <f t="shared" si="1"/>
        <v/>
      </c>
      <c r="C38" s="100" t="str">
        <f t="shared" si="2"/>
        <v/>
      </c>
      <c r="D38" s="95"/>
      <c r="E38" s="94"/>
      <c r="F38" s="113"/>
      <c r="G38" s="113"/>
      <c r="H38" s="111"/>
      <c r="I38" s="111"/>
      <c r="J38" s="118" t="str">
        <f>IF(OR(ISBLANK('Borehole Lithology'!I38),ISBLANK('Borehole Information'!$F$9),ISBLANK('Borehole Information'!$E$9)),"",'Borehole Information'!$F$9-'Borehole Information'!$E$9+'Borehole Lithology'!I38)</f>
        <v/>
      </c>
    </row>
    <row r="39" spans="1:10" x14ac:dyDescent="0.25">
      <c r="A39" s="85" t="str">
        <f t="shared" si="0"/>
        <v/>
      </c>
      <c r="B39" s="99" t="str">
        <f t="shared" si="1"/>
        <v/>
      </c>
      <c r="C39" s="100" t="str">
        <f t="shared" si="2"/>
        <v/>
      </c>
      <c r="D39" s="95"/>
      <c r="E39" s="94"/>
      <c r="F39" s="113"/>
      <c r="G39" s="113"/>
      <c r="H39" s="111"/>
      <c r="I39" s="111"/>
      <c r="J39" s="118" t="str">
        <f>IF(OR(ISBLANK('Borehole Lithology'!I39),ISBLANK('Borehole Information'!$F$9),ISBLANK('Borehole Information'!$E$9)),"",'Borehole Information'!$F$9-'Borehole Information'!$E$9+'Borehole Lithology'!I39)</f>
        <v/>
      </c>
    </row>
    <row r="40" spans="1:10" x14ac:dyDescent="0.25">
      <c r="A40" s="85" t="str">
        <f t="shared" si="0"/>
        <v/>
      </c>
      <c r="B40" s="99" t="str">
        <f t="shared" si="1"/>
        <v/>
      </c>
      <c r="C40" s="100" t="str">
        <f t="shared" si="2"/>
        <v/>
      </c>
      <c r="D40" s="95"/>
      <c r="E40" s="94"/>
      <c r="F40" s="113"/>
      <c r="G40" s="113"/>
      <c r="H40" s="111"/>
      <c r="I40" s="111"/>
      <c r="J40" s="118" t="str">
        <f>IF(OR(ISBLANK('Borehole Lithology'!I40),ISBLANK('Borehole Information'!$F$9),ISBLANK('Borehole Information'!$E$9)),"",'Borehole Information'!$F$9-'Borehole Information'!$E$9+'Borehole Lithology'!I40)</f>
        <v/>
      </c>
    </row>
    <row r="41" spans="1:10" x14ac:dyDescent="0.25">
      <c r="A41" s="85" t="str">
        <f t="shared" si="0"/>
        <v/>
      </c>
      <c r="B41" s="99" t="str">
        <f t="shared" si="1"/>
        <v/>
      </c>
      <c r="C41" s="100" t="str">
        <f t="shared" si="2"/>
        <v/>
      </c>
      <c r="D41" s="95"/>
      <c r="E41" s="94"/>
      <c r="F41" s="113"/>
      <c r="G41" s="113"/>
      <c r="H41" s="111"/>
      <c r="I41" s="111"/>
      <c r="J41" s="118" t="str">
        <f>IF(OR(ISBLANK('Borehole Lithology'!I41),ISBLANK('Borehole Information'!$F$9),ISBLANK('Borehole Information'!$E$9)),"",'Borehole Information'!$F$9-'Borehole Information'!$E$9+'Borehole Lithology'!I41)</f>
        <v/>
      </c>
    </row>
    <row r="42" spans="1:10" x14ac:dyDescent="0.25">
      <c r="A42" s="85" t="str">
        <f t="shared" si="0"/>
        <v/>
      </c>
      <c r="B42" s="99" t="str">
        <f t="shared" si="1"/>
        <v/>
      </c>
      <c r="C42" s="100" t="str">
        <f t="shared" si="2"/>
        <v/>
      </c>
      <c r="D42" s="95"/>
      <c r="E42" s="94"/>
      <c r="F42" s="113"/>
      <c r="G42" s="113"/>
      <c r="H42" s="111"/>
      <c r="I42" s="111"/>
      <c r="J42" s="118" t="str">
        <f>IF(OR(ISBLANK('Borehole Lithology'!I42),ISBLANK('Borehole Information'!$F$9),ISBLANK('Borehole Information'!$E$9)),"",'Borehole Information'!$F$9-'Borehole Information'!$E$9+'Borehole Lithology'!I42)</f>
        <v/>
      </c>
    </row>
    <row r="43" spans="1:10" x14ac:dyDescent="0.25">
      <c r="A43" s="85" t="str">
        <f t="shared" si="0"/>
        <v/>
      </c>
      <c r="B43" s="99" t="str">
        <f t="shared" si="1"/>
        <v/>
      </c>
      <c r="C43" s="100" t="str">
        <f t="shared" si="2"/>
        <v/>
      </c>
      <c r="D43" s="95"/>
      <c r="E43" s="94"/>
      <c r="F43" s="113"/>
      <c r="G43" s="113"/>
      <c r="H43" s="111"/>
      <c r="I43" s="111"/>
      <c r="J43" s="118" t="str">
        <f>IF(OR(ISBLANK('Borehole Lithology'!I43),ISBLANK('Borehole Information'!$F$9),ISBLANK('Borehole Information'!$E$9)),"",'Borehole Information'!$F$9-'Borehole Information'!$E$9+'Borehole Lithology'!I43)</f>
        <v/>
      </c>
    </row>
    <row r="44" spans="1:10" x14ac:dyDescent="0.25">
      <c r="A44" s="85" t="str">
        <f t="shared" si="0"/>
        <v/>
      </c>
      <c r="B44" s="99" t="str">
        <f t="shared" si="1"/>
        <v/>
      </c>
      <c r="C44" s="100" t="str">
        <f t="shared" si="2"/>
        <v/>
      </c>
      <c r="D44" s="95"/>
      <c r="E44" s="94"/>
      <c r="F44" s="113"/>
      <c r="G44" s="113"/>
      <c r="H44" s="111"/>
      <c r="I44" s="111"/>
      <c r="J44" s="118" t="str">
        <f>IF(OR(ISBLANK('Borehole Lithology'!I44),ISBLANK('Borehole Information'!$F$9),ISBLANK('Borehole Information'!$E$9)),"",'Borehole Information'!$F$9-'Borehole Information'!$E$9+'Borehole Lithology'!I44)</f>
        <v/>
      </c>
    </row>
    <row r="45" spans="1:10" x14ac:dyDescent="0.25">
      <c r="A45" s="85" t="str">
        <f t="shared" si="0"/>
        <v/>
      </c>
      <c r="B45" s="99" t="str">
        <f t="shared" si="1"/>
        <v/>
      </c>
      <c r="C45" s="100" t="str">
        <f t="shared" si="2"/>
        <v/>
      </c>
      <c r="D45" s="95"/>
      <c r="E45" s="94"/>
      <c r="F45" s="113"/>
      <c r="G45" s="113"/>
      <c r="H45" s="111"/>
      <c r="I45" s="111"/>
      <c r="J45" s="118" t="str">
        <f>IF(OR(ISBLANK('Borehole Lithology'!I45),ISBLANK('Borehole Information'!$F$9),ISBLANK('Borehole Information'!$E$9)),"",'Borehole Information'!$F$9-'Borehole Information'!$E$9+'Borehole Lithology'!I45)</f>
        <v/>
      </c>
    </row>
    <row r="46" spans="1:10" x14ac:dyDescent="0.25">
      <c r="B46" s="99"/>
      <c r="C46" s="99"/>
      <c r="F46" s="108"/>
      <c r="G46" s="108"/>
      <c r="J46" s="99"/>
    </row>
    <row r="47" spans="1:10" x14ac:dyDescent="0.25">
      <c r="B47" s="99"/>
      <c r="C47" s="99"/>
      <c r="F47" s="108"/>
      <c r="G47" s="108"/>
      <c r="J47" s="99"/>
    </row>
    <row r="48" spans="1:10" x14ac:dyDescent="0.25">
      <c r="B48" s="99"/>
      <c r="C48" s="99"/>
      <c r="F48" s="108"/>
      <c r="G48" s="108"/>
      <c r="J48" s="99"/>
    </row>
    <row r="49" spans="2:10" x14ac:dyDescent="0.25">
      <c r="B49" s="99"/>
      <c r="C49" s="99"/>
      <c r="F49" s="108"/>
      <c r="G49" s="108"/>
      <c r="J49" s="99"/>
    </row>
    <row r="50" spans="2:10" x14ac:dyDescent="0.25">
      <c r="B50" s="99"/>
      <c r="C50" s="99"/>
      <c r="F50" s="108"/>
      <c r="G50" s="108"/>
      <c r="J50" s="99"/>
    </row>
    <row r="51" spans="2:10" x14ac:dyDescent="0.25">
      <c r="B51" s="99"/>
      <c r="F51" s="108"/>
      <c r="J51" s="99"/>
    </row>
  </sheetData>
  <sheetProtection sheet="1" objects="1" scenarios="1"/>
  <dataConsolidate/>
  <customSheetViews>
    <customSheetView guid="{617E8E1B-69EA-4DD7-A401-B636D1089667}">
      <selection activeCell="F15" sqref="F15"/>
      <pageMargins left="0.7" right="0.7" top="0.75" bottom="0.75" header="0.3" footer="0.3"/>
      <pageSetup orientation="portrait" r:id="rId1"/>
    </customSheetView>
  </customSheetViews>
  <conditionalFormatting sqref="B10:C45">
    <cfRule type="cellIs" dxfId="0" priority="9" operator="between">
      <formula>0</formula>
      <formula>100000</formula>
    </cfRule>
  </conditionalFormatting>
  <dataValidations disablePrompts="1" count="3">
    <dataValidation type="decimal" operator="greaterThan" allowBlank="1" showInputMessage="1" showErrorMessage="1" errorTitle="Bottom screened interval" error="Bottom of screened interval must be below Top" sqref="G10:G45" xr:uid="{00000000-0002-0000-0200-000000000000}">
      <formula1>F10</formula1>
    </dataValidation>
    <dataValidation operator="greaterThan" allowBlank="1" showInputMessage="1" showErrorMessage="1" sqref="G46:G52" xr:uid="{00000000-0002-0000-0200-000001000000}"/>
    <dataValidation type="custom" errorStyle="warning" operator="notEqual" allowBlank="1" showInputMessage="1" showErrorMessage="1" errorTitle="Depth to Water Below Surface" error="Do you need to enter a number manually?" prompt="Auto calculated:_x000a_= Ground Surface - Top of MW Pipe + Depth to GW from Top of MW Pipe_x000a__x000a_Check that this value matches your measurement." sqref="J10:J45" xr:uid="{19D7F567-8E04-425D-9515-6E48B7A325A0}">
      <formula1>NOT(ISNUMBER(J10))</formula1>
    </dataValidation>
  </dataValidations>
  <pageMargins left="0.7" right="0.7" top="0.75" bottom="0.75" header="0.3" footer="0.3"/>
  <pageSetup orientation="portrait" r:id="rId2"/>
  <extLst>
    <ext xmlns:x14="http://schemas.microsoft.com/office/spreadsheetml/2009/9/main" uri="{CCE6A557-97BC-4b89-ADB6-D9C93CAAB3DF}">
      <x14:dataValidations xmlns:xm="http://schemas.microsoft.com/office/excel/2006/main" disablePrompts="1" count="2">
        <x14:dataValidation type="list" errorStyle="warning" allowBlank="1" showInputMessage="1" showErrorMessage="1" xr:uid="{00000000-0002-0000-0200-000003000000}">
          <x14:formula1>
            <xm:f>'USCS Descriptors'!$A$2:$A$31</xm:f>
          </x14:formula1>
          <xm:sqref>E2:E6</xm:sqref>
        </x14:dataValidation>
        <x14:dataValidation type="list" errorStyle="warning" allowBlank="1" showInputMessage="1" showErrorMessage="1" errorTitle="Lithologic Unit Description" error="Have you checked the drop-down list of USDS Descriptors?" xr:uid="{7DF3B86F-9D21-483D-9FFC-E99F9EFA03F8}">
          <x14:formula1>
            <xm:f>OFFSET('USCS Descriptors'!$C$2:$C$1048576,0,0,COUNTA('USCS Descriptors'!$C$2:$C$1048576))</xm:f>
          </x14:formula1>
          <xm:sqref>E10:E45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C31"/>
  <sheetViews>
    <sheetView workbookViewId="0">
      <selection activeCell="A31" sqref="A31"/>
    </sheetView>
  </sheetViews>
  <sheetFormatPr defaultRowHeight="15" x14ac:dyDescent="0.25"/>
  <cols>
    <col min="1" max="1" width="28.42578125" bestFit="1" customWidth="1"/>
    <col min="2" max="2" width="38.28515625" bestFit="1" customWidth="1"/>
    <col min="3" max="3" width="37.28515625" bestFit="1" customWidth="1"/>
  </cols>
  <sheetData>
    <row r="1" spans="1:3" x14ac:dyDescent="0.25">
      <c r="A1" t="s">
        <v>328</v>
      </c>
      <c r="C1" t="s">
        <v>329</v>
      </c>
    </row>
    <row r="2" spans="1:3" x14ac:dyDescent="0.25">
      <c r="A2" t="s">
        <v>39</v>
      </c>
      <c r="C2" t="s">
        <v>39</v>
      </c>
    </row>
    <row r="3" spans="1:3" x14ac:dyDescent="0.25">
      <c r="A3" t="s">
        <v>46</v>
      </c>
      <c r="C3" t="s">
        <v>46</v>
      </c>
    </row>
    <row r="4" spans="1:3" x14ac:dyDescent="0.25">
      <c r="A4" t="s">
        <v>202</v>
      </c>
      <c r="C4" t="s">
        <v>202</v>
      </c>
    </row>
    <row r="5" spans="1:3" x14ac:dyDescent="0.25">
      <c r="A5" t="s">
        <v>199</v>
      </c>
      <c r="C5" t="s">
        <v>326</v>
      </c>
    </row>
    <row r="6" spans="1:3" x14ac:dyDescent="0.25">
      <c r="A6" t="s">
        <v>42</v>
      </c>
      <c r="C6" t="s">
        <v>199</v>
      </c>
    </row>
    <row r="7" spans="1:3" x14ac:dyDescent="0.25">
      <c r="A7" t="s">
        <v>23</v>
      </c>
      <c r="C7" t="s">
        <v>327</v>
      </c>
    </row>
    <row r="8" spans="1:3" x14ac:dyDescent="0.25">
      <c r="A8" t="s">
        <v>205</v>
      </c>
      <c r="C8" t="s">
        <v>322</v>
      </c>
    </row>
    <row r="9" spans="1:3" x14ac:dyDescent="0.25">
      <c r="A9" t="s">
        <v>197</v>
      </c>
      <c r="C9" t="s">
        <v>319</v>
      </c>
    </row>
    <row r="10" spans="1:3" x14ac:dyDescent="0.25">
      <c r="A10" t="s">
        <v>194</v>
      </c>
      <c r="C10" t="s">
        <v>42</v>
      </c>
    </row>
    <row r="11" spans="1:3" x14ac:dyDescent="0.25">
      <c r="A11" t="s">
        <v>15</v>
      </c>
      <c r="C11" t="s">
        <v>23</v>
      </c>
    </row>
    <row r="12" spans="1:3" x14ac:dyDescent="0.25">
      <c r="A12" t="s">
        <v>16</v>
      </c>
      <c r="C12" t="s">
        <v>205</v>
      </c>
    </row>
    <row r="13" spans="1:3" x14ac:dyDescent="0.25">
      <c r="A13" t="s">
        <v>48</v>
      </c>
      <c r="C13" t="s">
        <v>197</v>
      </c>
    </row>
    <row r="14" spans="1:3" x14ac:dyDescent="0.25">
      <c r="A14" t="s">
        <v>47</v>
      </c>
      <c r="C14" t="s">
        <v>321</v>
      </c>
    </row>
    <row r="15" spans="1:3" x14ac:dyDescent="0.25">
      <c r="A15" t="s">
        <v>10</v>
      </c>
      <c r="C15" t="s">
        <v>318</v>
      </c>
    </row>
    <row r="16" spans="1:3" x14ac:dyDescent="0.25">
      <c r="A16" t="s">
        <v>43</v>
      </c>
      <c r="C16" t="s">
        <v>194</v>
      </c>
    </row>
    <row r="17" spans="1:3" x14ac:dyDescent="0.25">
      <c r="A17" t="s">
        <v>204</v>
      </c>
      <c r="C17" t="s">
        <v>10</v>
      </c>
    </row>
    <row r="18" spans="1:3" x14ac:dyDescent="0.25">
      <c r="A18" t="s">
        <v>200</v>
      </c>
      <c r="C18" t="s">
        <v>43</v>
      </c>
    </row>
    <row r="19" spans="1:3" x14ac:dyDescent="0.25">
      <c r="A19" t="s">
        <v>196</v>
      </c>
      <c r="C19" t="s">
        <v>204</v>
      </c>
    </row>
    <row r="20" spans="1:3" x14ac:dyDescent="0.25">
      <c r="A20" t="s">
        <v>195</v>
      </c>
      <c r="C20" t="s">
        <v>200</v>
      </c>
    </row>
    <row r="21" spans="1:3" x14ac:dyDescent="0.25">
      <c r="A21" t="s">
        <v>38</v>
      </c>
      <c r="C21" t="s">
        <v>196</v>
      </c>
    </row>
    <row r="22" spans="1:3" x14ac:dyDescent="0.25">
      <c r="A22" t="s">
        <v>41</v>
      </c>
      <c r="C22" t="s">
        <v>317</v>
      </c>
    </row>
    <row r="23" spans="1:3" x14ac:dyDescent="0.25">
      <c r="A23" t="s">
        <v>37</v>
      </c>
      <c r="C23" t="s">
        <v>195</v>
      </c>
    </row>
    <row r="24" spans="1:3" x14ac:dyDescent="0.25">
      <c r="A24" t="s">
        <v>45</v>
      </c>
      <c r="C24" t="s">
        <v>45</v>
      </c>
    </row>
    <row r="25" spans="1:3" x14ac:dyDescent="0.25">
      <c r="A25" t="s">
        <v>203</v>
      </c>
      <c r="C25" t="s">
        <v>203</v>
      </c>
    </row>
    <row r="26" spans="1:3" x14ac:dyDescent="0.25">
      <c r="A26" t="s">
        <v>201</v>
      </c>
      <c r="C26" t="s">
        <v>201</v>
      </c>
    </row>
    <row r="27" spans="1:3" x14ac:dyDescent="0.25">
      <c r="A27" t="s">
        <v>198</v>
      </c>
      <c r="C27" t="s">
        <v>324</v>
      </c>
    </row>
    <row r="28" spans="1:3" x14ac:dyDescent="0.25">
      <c r="A28" t="s">
        <v>49</v>
      </c>
      <c r="C28" t="s">
        <v>325</v>
      </c>
    </row>
    <row r="29" spans="1:3" x14ac:dyDescent="0.25">
      <c r="A29" t="s">
        <v>11</v>
      </c>
      <c r="C29" t="s">
        <v>198</v>
      </c>
    </row>
    <row r="30" spans="1:3" x14ac:dyDescent="0.25">
      <c r="A30" t="s">
        <v>13</v>
      </c>
      <c r="C30" t="s">
        <v>320</v>
      </c>
    </row>
    <row r="31" spans="1:3" x14ac:dyDescent="0.25">
      <c r="A31" t="s">
        <v>236</v>
      </c>
      <c r="C31" t="s">
        <v>323</v>
      </c>
    </row>
  </sheetData>
  <sheetProtection algorithmName="SHA-512" hashValue="mWRqRuDoX+ETwVJhY5oILCmzylMKoAwk73ktXklPbyJpgiffNQ7vVHyvjlUZe1wQ1ykwPoeYBV/YX4rJ99yAxA==" saltValue="C+Y1l8tre8vy2TTRmTf96A==" spinCount="100000" sheet="1" objects="1" scenarios="1"/>
  <autoFilter ref="A1:C33" xr:uid="{F49BF97D-07AC-4ABC-8F57-92B9B04E4988}"/>
  <sortState xmlns:xlrd2="http://schemas.microsoft.com/office/spreadsheetml/2017/richdata2" ref="C2:C31">
    <sortCondition ref="C2:C31"/>
  </sortState>
  <customSheetViews>
    <customSheetView guid="{617E8E1B-69EA-4DD7-A401-B636D1089667}">
      <selection activeCell="F17" sqref="F17"/>
      <pageMargins left="0.7" right="0.7" top="0.75" bottom="0.75" header="0.3" footer="0.3"/>
    </customSheetView>
  </customSheetView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U53"/>
  <sheetViews>
    <sheetView workbookViewId="0">
      <pane ySplit="1" topLeftCell="A2" activePane="bottomLeft" state="frozen"/>
      <selection pane="bottomLeft" activeCell="P2" sqref="P2:P33"/>
    </sheetView>
  </sheetViews>
  <sheetFormatPr defaultRowHeight="15" x14ac:dyDescent="0.25"/>
  <cols>
    <col min="1" max="1" width="18.42578125" customWidth="1"/>
    <col min="2" max="2" width="17.28515625" bestFit="1" customWidth="1"/>
    <col min="3" max="3" width="45.28515625" bestFit="1" customWidth="1"/>
    <col min="4" max="4" width="23.28515625" bestFit="1" customWidth="1"/>
    <col min="5" max="5" width="21" bestFit="1" customWidth="1"/>
    <col min="6" max="6" width="12.85546875" customWidth="1"/>
    <col min="7" max="7" width="7.5703125" bestFit="1" customWidth="1"/>
    <col min="8" max="8" width="4.5703125" bestFit="1" customWidth="1"/>
    <col min="9" max="9" width="6.5703125" bestFit="1" customWidth="1"/>
    <col min="10" max="10" width="8.140625" bestFit="1" customWidth="1"/>
  </cols>
  <sheetData>
    <row r="1" spans="1:21" x14ac:dyDescent="0.25">
      <c r="B1" s="15" t="s">
        <v>298</v>
      </c>
      <c r="C1" s="15" t="s">
        <v>299</v>
      </c>
      <c r="D1" s="15" t="s">
        <v>300</v>
      </c>
      <c r="E1" s="15" t="s">
        <v>301</v>
      </c>
      <c r="F1" s="15" t="s">
        <v>302</v>
      </c>
      <c r="G1" s="15" t="s">
        <v>303</v>
      </c>
      <c r="H1" s="15" t="s">
        <v>304</v>
      </c>
      <c r="I1" s="15" t="s">
        <v>305</v>
      </c>
      <c r="J1" s="15" t="s">
        <v>306</v>
      </c>
    </row>
    <row r="2" spans="1:21" x14ac:dyDescent="0.25">
      <c r="A2" t="s">
        <v>50</v>
      </c>
      <c r="B2" s="17" t="s">
        <v>50</v>
      </c>
      <c r="C2" s="16" t="s">
        <v>51</v>
      </c>
      <c r="D2" s="17" t="s">
        <v>52</v>
      </c>
      <c r="E2" s="18">
        <v>35045</v>
      </c>
      <c r="F2" s="19">
        <v>133497</v>
      </c>
      <c r="G2" s="19">
        <v>124258</v>
      </c>
      <c r="H2" s="20">
        <v>7.4</v>
      </c>
      <c r="I2" s="20">
        <v>375.55</v>
      </c>
      <c r="J2" s="20">
        <v>355.5</v>
      </c>
      <c r="L2" s="20">
        <v>1</v>
      </c>
      <c r="M2" t="s">
        <v>206</v>
      </c>
      <c r="N2" t="s">
        <v>209</v>
      </c>
      <c r="O2" s="20">
        <v>4</v>
      </c>
      <c r="P2" s="20">
        <v>2000</v>
      </c>
      <c r="S2" t="s">
        <v>257</v>
      </c>
    </row>
    <row r="3" spans="1:21" x14ac:dyDescent="0.25">
      <c r="A3" t="s">
        <v>53</v>
      </c>
      <c r="B3" s="17" t="s">
        <v>53</v>
      </c>
      <c r="C3" s="16" t="s">
        <v>54</v>
      </c>
      <c r="D3" s="17" t="s">
        <v>55</v>
      </c>
      <c r="E3" s="18">
        <v>4839</v>
      </c>
      <c r="F3" s="19">
        <v>4815</v>
      </c>
      <c r="G3" s="19">
        <v>4241</v>
      </c>
      <c r="H3" s="20">
        <v>13.5</v>
      </c>
      <c r="I3" s="20">
        <v>5.19</v>
      </c>
      <c r="J3" s="20">
        <v>928</v>
      </c>
      <c r="L3" s="20">
        <v>2</v>
      </c>
      <c r="M3" t="s">
        <v>207</v>
      </c>
      <c r="N3" t="s">
        <v>213</v>
      </c>
      <c r="O3" s="20">
        <v>8</v>
      </c>
      <c r="P3" s="20">
        <v>2001</v>
      </c>
      <c r="S3" t="s">
        <v>258</v>
      </c>
    </row>
    <row r="4" spans="1:21" x14ac:dyDescent="0.25">
      <c r="A4" t="s">
        <v>56</v>
      </c>
      <c r="B4" s="17" t="s">
        <v>56</v>
      </c>
      <c r="C4" s="16" t="s">
        <v>57</v>
      </c>
      <c r="D4" s="17" t="s">
        <v>58</v>
      </c>
      <c r="E4" s="20" t="s">
        <v>59</v>
      </c>
      <c r="F4" s="19">
        <v>223218</v>
      </c>
      <c r="G4" s="19">
        <v>202799</v>
      </c>
      <c r="H4" s="20">
        <v>10.1</v>
      </c>
      <c r="I4" s="20">
        <v>90.61</v>
      </c>
      <c r="J4" s="21">
        <v>2463.5</v>
      </c>
      <c r="L4" s="24">
        <v>3</v>
      </c>
      <c r="M4" t="s">
        <v>208</v>
      </c>
      <c r="N4" t="s">
        <v>217</v>
      </c>
      <c r="O4" s="20">
        <v>12</v>
      </c>
      <c r="P4" s="20">
        <v>2002</v>
      </c>
      <c r="S4" t="s">
        <v>259</v>
      </c>
    </row>
    <row r="5" spans="1:21" x14ac:dyDescent="0.25">
      <c r="A5" t="s">
        <v>60</v>
      </c>
      <c r="B5" s="17" t="s">
        <v>60</v>
      </c>
      <c r="C5" s="16" t="s">
        <v>61</v>
      </c>
      <c r="D5" s="17" t="s">
        <v>62</v>
      </c>
      <c r="E5" s="18">
        <v>17342</v>
      </c>
      <c r="F5" s="19">
        <v>31186</v>
      </c>
      <c r="G5" s="19">
        <v>29572</v>
      </c>
      <c r="H5" s="20">
        <v>5.5</v>
      </c>
      <c r="I5" s="20">
        <v>143.12</v>
      </c>
      <c r="J5" s="20">
        <v>217.9</v>
      </c>
      <c r="L5" s="20">
        <v>4</v>
      </c>
      <c r="M5" t="s">
        <v>209</v>
      </c>
      <c r="N5" t="s">
        <v>207</v>
      </c>
      <c r="O5" s="20">
        <v>2</v>
      </c>
      <c r="P5" s="20">
        <v>2003</v>
      </c>
      <c r="S5" t="s">
        <v>260</v>
      </c>
    </row>
    <row r="6" spans="1:21" x14ac:dyDescent="0.25">
      <c r="A6" t="s">
        <v>63</v>
      </c>
      <c r="B6" s="17" t="s">
        <v>63</v>
      </c>
      <c r="C6" s="16" t="s">
        <v>64</v>
      </c>
      <c r="D6" s="17" t="s">
        <v>65</v>
      </c>
      <c r="E6" s="18">
        <v>27030</v>
      </c>
      <c r="F6" s="19">
        <v>7816</v>
      </c>
      <c r="G6" s="19">
        <v>7259</v>
      </c>
      <c r="H6" s="20">
        <v>7.7</v>
      </c>
      <c r="I6" s="20">
        <v>19.579999999999998</v>
      </c>
      <c r="J6" s="20">
        <v>399.3</v>
      </c>
      <c r="L6" s="20">
        <v>5</v>
      </c>
      <c r="M6" t="s">
        <v>210</v>
      </c>
      <c r="N6" t="s">
        <v>206</v>
      </c>
      <c r="O6" s="20">
        <v>1</v>
      </c>
      <c r="P6" s="20">
        <v>2004</v>
      </c>
      <c r="S6" t="s">
        <v>261</v>
      </c>
    </row>
    <row r="7" spans="1:21" x14ac:dyDescent="0.25">
      <c r="A7" t="s">
        <v>66</v>
      </c>
      <c r="B7" s="17" t="s">
        <v>66</v>
      </c>
      <c r="C7" s="16" t="s">
        <v>67</v>
      </c>
      <c r="D7" s="16" t="s">
        <v>52</v>
      </c>
      <c r="E7" s="20" t="s">
        <v>68</v>
      </c>
      <c r="F7" s="19">
        <v>77936</v>
      </c>
      <c r="G7" s="19">
        <v>69217</v>
      </c>
      <c r="H7" s="20">
        <v>12.6</v>
      </c>
      <c r="I7" s="20">
        <v>261.5</v>
      </c>
      <c r="J7" s="20">
        <v>298</v>
      </c>
      <c r="L7" s="24">
        <v>6</v>
      </c>
      <c r="M7" t="s">
        <v>211</v>
      </c>
      <c r="N7" t="s">
        <v>212</v>
      </c>
      <c r="O7" s="20">
        <v>7</v>
      </c>
      <c r="P7" s="20">
        <v>2005</v>
      </c>
      <c r="S7" t="s">
        <v>262</v>
      </c>
    </row>
    <row r="8" spans="1:21" x14ac:dyDescent="0.25">
      <c r="A8" t="s">
        <v>69</v>
      </c>
      <c r="B8" s="17" t="s">
        <v>69</v>
      </c>
      <c r="C8" s="16" t="s">
        <v>70</v>
      </c>
      <c r="D8" s="17" t="s">
        <v>71</v>
      </c>
      <c r="E8" s="18">
        <v>31222</v>
      </c>
      <c r="F8" s="19">
        <v>16093</v>
      </c>
      <c r="G8" s="19">
        <v>14687</v>
      </c>
      <c r="H8" s="20">
        <v>9.6</v>
      </c>
      <c r="I8" s="20">
        <v>17.66</v>
      </c>
      <c r="J8" s="20">
        <v>911.2</v>
      </c>
      <c r="L8" s="20">
        <v>7</v>
      </c>
      <c r="M8" t="s">
        <v>212</v>
      </c>
      <c r="N8" t="s">
        <v>211</v>
      </c>
      <c r="O8" s="20">
        <v>6</v>
      </c>
      <c r="P8" s="20">
        <v>2006</v>
      </c>
    </row>
    <row r="9" spans="1:21" x14ac:dyDescent="0.25">
      <c r="A9" t="s">
        <v>72</v>
      </c>
      <c r="B9" s="17" t="s">
        <v>72</v>
      </c>
      <c r="C9" s="16" t="s">
        <v>73</v>
      </c>
      <c r="D9" s="16" t="s">
        <v>58</v>
      </c>
      <c r="E9" s="20" t="s">
        <v>74</v>
      </c>
      <c r="F9" s="22" t="s">
        <v>75</v>
      </c>
      <c r="G9" s="19">
        <v>114565</v>
      </c>
      <c r="H9" s="20">
        <v>10.7</v>
      </c>
      <c r="I9" s="20">
        <v>122.3</v>
      </c>
      <c r="J9" s="21">
        <v>1037.0999999999999</v>
      </c>
      <c r="L9" s="20">
        <v>8</v>
      </c>
      <c r="M9" t="s">
        <v>213</v>
      </c>
      <c r="N9" t="s">
        <v>208</v>
      </c>
      <c r="O9" s="20">
        <v>3</v>
      </c>
      <c r="P9" s="20">
        <v>2007</v>
      </c>
      <c r="R9" t="str">
        <f>IF(ISBLANK(G10),CONCATENATE(A10,".pdf"),CONCATENATE(G10,"_",A10,".pdf"))</f>
        <v>22021_Courtenay.pdf</v>
      </c>
    </row>
    <row r="10" spans="1:21" x14ac:dyDescent="0.25">
      <c r="A10" t="s">
        <v>76</v>
      </c>
      <c r="B10" s="17" t="s">
        <v>76</v>
      </c>
      <c r="C10" s="16" t="s">
        <v>77</v>
      </c>
      <c r="D10" s="17" t="s">
        <v>78</v>
      </c>
      <c r="E10" s="18">
        <v>5480</v>
      </c>
      <c r="F10" s="19">
        <v>24099</v>
      </c>
      <c r="G10" s="19">
        <v>22021</v>
      </c>
      <c r="H10" s="20">
        <v>9.4</v>
      </c>
      <c r="I10" s="20">
        <v>29.38</v>
      </c>
      <c r="J10" s="20">
        <v>820.2</v>
      </c>
      <c r="L10" s="24">
        <v>9</v>
      </c>
      <c r="M10" t="s">
        <v>214</v>
      </c>
      <c r="N10" t="s">
        <v>210</v>
      </c>
      <c r="O10" s="20">
        <v>5</v>
      </c>
      <c r="P10" s="20">
        <v>2008</v>
      </c>
    </row>
    <row r="11" spans="1:21" x14ac:dyDescent="0.25">
      <c r="A11" t="s">
        <v>79</v>
      </c>
      <c r="B11" s="17" t="s">
        <v>79</v>
      </c>
      <c r="C11" s="16" t="s">
        <v>80</v>
      </c>
      <c r="D11" s="17" t="s">
        <v>81</v>
      </c>
      <c r="E11" s="18">
        <v>2132</v>
      </c>
      <c r="F11" s="19">
        <v>19319</v>
      </c>
      <c r="G11" s="19">
        <v>18329</v>
      </c>
      <c r="H11" s="20">
        <v>5.4</v>
      </c>
      <c r="I11" s="20">
        <v>31.95</v>
      </c>
      <c r="J11" s="20">
        <v>604.70000000000005</v>
      </c>
      <c r="L11" s="20">
        <v>10</v>
      </c>
      <c r="M11" t="s">
        <v>215</v>
      </c>
      <c r="N11" t="s">
        <v>216</v>
      </c>
      <c r="O11" s="20">
        <v>11</v>
      </c>
      <c r="P11" s="20">
        <v>2009</v>
      </c>
      <c r="S11" s="23"/>
      <c r="T11" s="23">
        <v>49.234729999999999</v>
      </c>
      <c r="U11" s="23">
        <v>-124.81568300000001</v>
      </c>
    </row>
    <row r="12" spans="1:21" x14ac:dyDescent="0.25">
      <c r="A12" t="s">
        <v>82</v>
      </c>
      <c r="B12" s="17" t="s">
        <v>82</v>
      </c>
      <c r="C12" s="16" t="s">
        <v>83</v>
      </c>
      <c r="D12" s="17" t="s">
        <v>84</v>
      </c>
      <c r="E12" s="18">
        <v>13296</v>
      </c>
      <c r="F12" s="19">
        <v>11583</v>
      </c>
      <c r="G12" s="19">
        <v>10994</v>
      </c>
      <c r="H12" s="20">
        <v>5.4</v>
      </c>
      <c r="I12" s="20">
        <v>24.37</v>
      </c>
      <c r="J12" s="20">
        <v>475.4</v>
      </c>
      <c r="L12" s="20">
        <v>11</v>
      </c>
      <c r="M12" t="s">
        <v>216</v>
      </c>
      <c r="N12" t="s">
        <v>215</v>
      </c>
      <c r="O12" s="20">
        <v>10</v>
      </c>
      <c r="P12" s="20">
        <v>2010</v>
      </c>
      <c r="S12" s="23" t="s">
        <v>263</v>
      </c>
      <c r="T12" s="23">
        <f>TRUNC(T11)</f>
        <v>49</v>
      </c>
      <c r="U12" s="23">
        <f>TRUNC(U11)</f>
        <v>-124</v>
      </c>
    </row>
    <row r="13" spans="1:21" x14ac:dyDescent="0.25">
      <c r="A13" t="s">
        <v>85</v>
      </c>
      <c r="B13" s="17" t="s">
        <v>85</v>
      </c>
      <c r="C13" s="16" t="s">
        <v>86</v>
      </c>
      <c r="D13" s="17" t="s">
        <v>87</v>
      </c>
      <c r="E13" s="20" t="s">
        <v>88</v>
      </c>
      <c r="F13" s="19">
        <v>99863</v>
      </c>
      <c r="G13" s="19">
        <v>96635</v>
      </c>
      <c r="H13" s="20">
        <v>3.3</v>
      </c>
      <c r="I13" s="20">
        <v>180.11</v>
      </c>
      <c r="J13" s="20">
        <v>554.4</v>
      </c>
      <c r="L13" s="24">
        <v>12</v>
      </c>
      <c r="M13" t="s">
        <v>217</v>
      </c>
      <c r="N13" t="s">
        <v>214</v>
      </c>
      <c r="O13" s="20">
        <v>9</v>
      </c>
      <c r="P13" s="20">
        <v>2011</v>
      </c>
      <c r="S13" s="23"/>
      <c r="T13" s="23">
        <f>T11-T12</f>
        <v>0.234729999999999</v>
      </c>
      <c r="U13" s="23">
        <f>U11-U12</f>
        <v>-0.81568300000000704</v>
      </c>
    </row>
    <row r="14" spans="1:21" x14ac:dyDescent="0.25">
      <c r="A14" t="s">
        <v>89</v>
      </c>
      <c r="B14" s="17" t="s">
        <v>89</v>
      </c>
      <c r="C14" s="16" t="s">
        <v>90</v>
      </c>
      <c r="D14" s="17" t="s">
        <v>91</v>
      </c>
      <c r="E14" s="18">
        <v>4447</v>
      </c>
      <c r="F14" s="19">
        <v>4932</v>
      </c>
      <c r="G14" s="19">
        <v>4986</v>
      </c>
      <c r="H14" s="20" t="s">
        <v>92</v>
      </c>
      <c r="I14" s="20">
        <v>2.0699999999999998</v>
      </c>
      <c r="J14" s="21">
        <v>2381.6999999999998</v>
      </c>
      <c r="L14" s="20">
        <v>13</v>
      </c>
      <c r="P14" s="20">
        <v>2012</v>
      </c>
      <c r="S14" s="23"/>
      <c r="T14" s="23">
        <f>T13*60</f>
        <v>14.08379999999994</v>
      </c>
      <c r="U14" s="23">
        <f>U13*60</f>
        <v>-48.940980000000422</v>
      </c>
    </row>
    <row r="15" spans="1:21" x14ac:dyDescent="0.25">
      <c r="A15" t="s">
        <v>93</v>
      </c>
      <c r="B15" s="17" t="s">
        <v>93</v>
      </c>
      <c r="C15" s="16" t="s">
        <v>94</v>
      </c>
      <c r="D15" s="16" t="s">
        <v>55</v>
      </c>
      <c r="E15" s="18">
        <v>1887</v>
      </c>
      <c r="F15" s="19">
        <v>2932</v>
      </c>
      <c r="G15" s="19">
        <v>2828</v>
      </c>
      <c r="H15" s="20">
        <v>3.7</v>
      </c>
      <c r="I15" s="20">
        <v>4.26</v>
      </c>
      <c r="J15" s="20">
        <v>687.7</v>
      </c>
      <c r="L15" s="20">
        <v>14</v>
      </c>
      <c r="P15" s="20">
        <v>2013</v>
      </c>
      <c r="S15" s="23" t="s">
        <v>264</v>
      </c>
      <c r="T15" s="23">
        <f>TRUNC(T14)</f>
        <v>14</v>
      </c>
      <c r="U15" s="23">
        <f>TRUNC(U14)</f>
        <v>-48</v>
      </c>
    </row>
    <row r="16" spans="1:21" x14ac:dyDescent="0.25">
      <c r="A16" t="s">
        <v>95</v>
      </c>
      <c r="B16" s="17" t="s">
        <v>95</v>
      </c>
      <c r="C16" s="16" t="s">
        <v>96</v>
      </c>
      <c r="D16" s="16" t="s">
        <v>81</v>
      </c>
      <c r="E16" s="18">
        <v>1671</v>
      </c>
      <c r="F16" s="19">
        <v>4448</v>
      </c>
      <c r="G16" s="19">
        <v>4217</v>
      </c>
      <c r="H16" s="20">
        <v>5.5</v>
      </c>
      <c r="I16" s="20">
        <v>14.83</v>
      </c>
      <c r="J16" s="20">
        <v>299.8</v>
      </c>
      <c r="L16" s="24">
        <v>15</v>
      </c>
      <c r="P16" s="20">
        <v>2014</v>
      </c>
      <c r="S16" s="23"/>
      <c r="T16" s="23">
        <f>T14-T15</f>
        <v>8.3799999999939701E-2</v>
      </c>
      <c r="U16" s="23">
        <f>U14-U15</f>
        <v>-0.94098000000042248</v>
      </c>
    </row>
    <row r="17" spans="1:21" x14ac:dyDescent="0.25">
      <c r="A17" t="s">
        <v>97</v>
      </c>
      <c r="B17" s="17" t="s">
        <v>97</v>
      </c>
      <c r="C17" s="16" t="s">
        <v>98</v>
      </c>
      <c r="D17" s="16" t="s">
        <v>84</v>
      </c>
      <c r="E17" s="18">
        <v>17532</v>
      </c>
      <c r="F17" s="19">
        <v>18609</v>
      </c>
      <c r="G17" s="19">
        <v>17402</v>
      </c>
      <c r="H17" s="20">
        <v>6.9</v>
      </c>
      <c r="I17" s="20">
        <v>22.69</v>
      </c>
      <c r="J17" s="20">
        <v>820.2</v>
      </c>
      <c r="L17" s="20">
        <v>16</v>
      </c>
      <c r="P17" s="20">
        <v>2015</v>
      </c>
      <c r="S17" s="23" t="s">
        <v>265</v>
      </c>
      <c r="T17" s="23">
        <f>T16*60</f>
        <v>5.027999999996382</v>
      </c>
      <c r="U17" s="23">
        <f>U16*60</f>
        <v>-56.458800000025349</v>
      </c>
    </row>
    <row r="18" spans="1:21" x14ac:dyDescent="0.25">
      <c r="A18" t="s">
        <v>99</v>
      </c>
      <c r="B18" s="17" t="s">
        <v>99</v>
      </c>
      <c r="C18" s="16" t="s">
        <v>100</v>
      </c>
      <c r="D18" s="17" t="s">
        <v>101</v>
      </c>
      <c r="E18" s="20" t="s">
        <v>102</v>
      </c>
      <c r="F18" s="19">
        <v>3985</v>
      </c>
      <c r="G18" s="19">
        <v>4036</v>
      </c>
      <c r="H18" s="20" t="s">
        <v>103</v>
      </c>
      <c r="I18" s="20">
        <v>10.43</v>
      </c>
      <c r="J18" s="20">
        <v>382</v>
      </c>
      <c r="L18" s="20">
        <v>17</v>
      </c>
      <c r="P18" s="20">
        <v>2016</v>
      </c>
    </row>
    <row r="19" spans="1:21" x14ac:dyDescent="0.25">
      <c r="A19" t="s">
        <v>104</v>
      </c>
      <c r="B19" s="17" t="s">
        <v>104</v>
      </c>
      <c r="C19" s="16" t="s">
        <v>105</v>
      </c>
      <c r="D19" s="16" t="s">
        <v>101</v>
      </c>
      <c r="E19" s="20" t="s">
        <v>106</v>
      </c>
      <c r="F19" s="20">
        <v>708</v>
      </c>
      <c r="G19" s="20">
        <v>625</v>
      </c>
      <c r="H19" s="20">
        <v>13.3</v>
      </c>
      <c r="I19" s="20">
        <v>2.42</v>
      </c>
      <c r="J19" s="20">
        <v>292.7</v>
      </c>
      <c r="L19" s="24">
        <v>18</v>
      </c>
      <c r="P19" s="20">
        <v>2017</v>
      </c>
    </row>
    <row r="20" spans="1:21" x14ac:dyDescent="0.25">
      <c r="A20" t="s">
        <v>107</v>
      </c>
      <c r="B20" s="17" t="s">
        <v>107</v>
      </c>
      <c r="C20" s="16" t="s">
        <v>108</v>
      </c>
      <c r="D20" s="17" t="s">
        <v>109</v>
      </c>
      <c r="E20" s="18">
        <v>24762</v>
      </c>
      <c r="F20" s="19">
        <v>85678</v>
      </c>
      <c r="G20" s="19">
        <v>80376</v>
      </c>
      <c r="H20" s="20">
        <v>6.6</v>
      </c>
      <c r="I20" s="20">
        <v>299.23</v>
      </c>
      <c r="J20" s="20">
        <v>286.3</v>
      </c>
      <c r="L20" s="20">
        <v>19</v>
      </c>
      <c r="P20" s="20">
        <v>2018</v>
      </c>
    </row>
    <row r="21" spans="1:21" x14ac:dyDescent="0.25">
      <c r="A21" t="s">
        <v>110</v>
      </c>
      <c r="B21" s="17" t="s">
        <v>110</v>
      </c>
      <c r="C21" s="16" t="s">
        <v>111</v>
      </c>
      <c r="D21" s="17" t="s">
        <v>112</v>
      </c>
      <c r="E21" s="18">
        <v>1951</v>
      </c>
      <c r="F21" s="19">
        <v>117312</v>
      </c>
      <c r="G21" s="19">
        <v>107035</v>
      </c>
      <c r="H21" s="20">
        <v>9.6</v>
      </c>
      <c r="I21" s="20">
        <v>211.82</v>
      </c>
      <c r="J21" s="20">
        <v>553.79999999999995</v>
      </c>
      <c r="L21" s="20">
        <v>20</v>
      </c>
      <c r="P21" s="20">
        <v>2019</v>
      </c>
    </row>
    <row r="22" spans="1:21" x14ac:dyDescent="0.25">
      <c r="A22" t="s">
        <v>113</v>
      </c>
      <c r="B22" s="17" t="s">
        <v>113</v>
      </c>
      <c r="C22" s="16" t="s">
        <v>114</v>
      </c>
      <c r="D22" s="16" t="s">
        <v>81</v>
      </c>
      <c r="E22" s="18">
        <v>16160</v>
      </c>
      <c r="F22" s="19">
        <v>6652</v>
      </c>
      <c r="G22" s="19">
        <v>6139</v>
      </c>
      <c r="H22" s="20">
        <v>8.4</v>
      </c>
      <c r="I22" s="20">
        <v>60.62</v>
      </c>
      <c r="J22" s="20">
        <v>109.7</v>
      </c>
      <c r="L22" s="24">
        <v>21</v>
      </c>
      <c r="P22" s="20">
        <v>2020</v>
      </c>
    </row>
    <row r="23" spans="1:21" x14ac:dyDescent="0.25">
      <c r="A23" t="s">
        <v>115</v>
      </c>
      <c r="B23" s="17" t="s">
        <v>115</v>
      </c>
      <c r="C23" s="16" t="s">
        <v>116</v>
      </c>
      <c r="D23" s="16" t="s">
        <v>71</v>
      </c>
      <c r="E23" s="18">
        <v>33946</v>
      </c>
      <c r="F23" s="19">
        <v>29228</v>
      </c>
      <c r="G23" s="19">
        <v>22459</v>
      </c>
      <c r="H23" s="20">
        <v>30.1</v>
      </c>
      <c r="I23" s="20">
        <v>39.94</v>
      </c>
      <c r="J23" s="20">
        <v>731.9</v>
      </c>
      <c r="L23" s="20">
        <v>22</v>
      </c>
      <c r="P23" s="20">
        <v>2021</v>
      </c>
    </row>
    <row r="24" spans="1:21" x14ac:dyDescent="0.25">
      <c r="A24" t="s">
        <v>117</v>
      </c>
      <c r="B24" s="17" t="s">
        <v>117</v>
      </c>
      <c r="C24" s="16" t="s">
        <v>118</v>
      </c>
      <c r="D24" s="16" t="s">
        <v>58</v>
      </c>
      <c r="E24" s="18">
        <v>20163</v>
      </c>
      <c r="F24" s="19">
        <v>25081</v>
      </c>
      <c r="G24" s="19">
        <v>23606</v>
      </c>
      <c r="H24" s="20">
        <v>6.2</v>
      </c>
      <c r="I24" s="20">
        <v>10.220000000000001</v>
      </c>
      <c r="J24" s="21">
        <v>2454.6</v>
      </c>
      <c r="L24" s="20">
        <v>23</v>
      </c>
      <c r="P24" s="20">
        <v>2022</v>
      </c>
    </row>
    <row r="25" spans="1:21" x14ac:dyDescent="0.25">
      <c r="A25" t="s">
        <v>119</v>
      </c>
      <c r="B25" s="17" t="s">
        <v>119</v>
      </c>
      <c r="C25" s="16" t="s">
        <v>120</v>
      </c>
      <c r="D25" s="16" t="s">
        <v>58</v>
      </c>
      <c r="E25" s="22" t="s">
        <v>121</v>
      </c>
      <c r="F25" s="19">
        <v>76052</v>
      </c>
      <c r="G25" s="19">
        <v>68949</v>
      </c>
      <c r="H25" s="20">
        <v>10.3</v>
      </c>
      <c r="I25" s="20">
        <v>266.77999999999997</v>
      </c>
      <c r="J25" s="20">
        <v>285.10000000000002</v>
      </c>
      <c r="L25" s="24">
        <v>24</v>
      </c>
      <c r="P25" s="20">
        <v>2023</v>
      </c>
    </row>
    <row r="26" spans="1:21" x14ac:dyDescent="0.25">
      <c r="A26" t="s">
        <v>122</v>
      </c>
      <c r="B26" s="17" t="s">
        <v>122</v>
      </c>
      <c r="C26" s="16" t="s">
        <v>123</v>
      </c>
      <c r="D26" s="16" t="s">
        <v>109</v>
      </c>
      <c r="E26" s="18">
        <v>4109</v>
      </c>
      <c r="F26" s="19">
        <v>7113</v>
      </c>
      <c r="G26" s="19">
        <v>6998</v>
      </c>
      <c r="H26" s="20">
        <v>1.6</v>
      </c>
      <c r="I26" s="20">
        <v>24.82</v>
      </c>
      <c r="J26" s="20">
        <v>286.60000000000002</v>
      </c>
      <c r="L26" s="20">
        <v>25</v>
      </c>
      <c r="P26" s="20">
        <v>2024</v>
      </c>
    </row>
    <row r="27" spans="1:21" x14ac:dyDescent="0.25">
      <c r="A27" t="s">
        <v>124</v>
      </c>
      <c r="B27" s="17" t="s">
        <v>124</v>
      </c>
      <c r="C27" s="16" t="s">
        <v>125</v>
      </c>
      <c r="D27" s="17" t="s">
        <v>124</v>
      </c>
      <c r="E27" s="20" t="s">
        <v>126</v>
      </c>
      <c r="F27" s="19">
        <v>83810</v>
      </c>
      <c r="G27" s="19">
        <v>78692</v>
      </c>
      <c r="H27" s="20">
        <v>6.5</v>
      </c>
      <c r="I27" s="20">
        <v>91.3</v>
      </c>
      <c r="J27" s="20">
        <v>918</v>
      </c>
      <c r="L27" s="20">
        <v>26</v>
      </c>
      <c r="P27" s="20">
        <v>2025</v>
      </c>
    </row>
    <row r="28" spans="1:21" x14ac:dyDescent="0.25">
      <c r="A28" t="s">
        <v>127</v>
      </c>
      <c r="B28" s="17" t="s">
        <v>127</v>
      </c>
      <c r="C28" s="16" t="s">
        <v>128</v>
      </c>
      <c r="D28" s="16" t="s">
        <v>65</v>
      </c>
      <c r="E28" s="20" t="s">
        <v>129</v>
      </c>
      <c r="F28" s="19">
        <v>10230</v>
      </c>
      <c r="G28" s="19">
        <v>9258</v>
      </c>
      <c r="H28" s="20">
        <v>10.5</v>
      </c>
      <c r="I28" s="20">
        <v>11.93</v>
      </c>
      <c r="J28" s="20">
        <v>857.7</v>
      </c>
      <c r="L28" s="24">
        <v>27</v>
      </c>
      <c r="P28" s="20">
        <v>2026</v>
      </c>
    </row>
    <row r="29" spans="1:21" x14ac:dyDescent="0.25">
      <c r="A29" t="s">
        <v>130</v>
      </c>
      <c r="B29" s="17" t="s">
        <v>130</v>
      </c>
      <c r="C29" s="16" t="s">
        <v>131</v>
      </c>
      <c r="D29" s="16" t="s">
        <v>58</v>
      </c>
      <c r="E29" s="20" t="s">
        <v>132</v>
      </c>
      <c r="F29" s="19">
        <v>65976</v>
      </c>
      <c r="G29" s="19">
        <v>58549</v>
      </c>
      <c r="H29" s="20">
        <v>12.7</v>
      </c>
      <c r="I29" s="20">
        <v>15.63</v>
      </c>
      <c r="J29" s="21">
        <v>4222.2</v>
      </c>
      <c r="L29" s="20">
        <v>28</v>
      </c>
      <c r="P29" s="20">
        <v>2027</v>
      </c>
    </row>
    <row r="30" spans="1:21" x14ac:dyDescent="0.25">
      <c r="A30" t="s">
        <v>133</v>
      </c>
      <c r="B30" s="17" t="s">
        <v>133</v>
      </c>
      <c r="C30" s="16" t="s">
        <v>134</v>
      </c>
      <c r="D30" s="16" t="s">
        <v>58</v>
      </c>
      <c r="E30" s="20" t="s">
        <v>135</v>
      </c>
      <c r="F30" s="19">
        <v>48196</v>
      </c>
      <c r="G30" s="19">
        <v>45165</v>
      </c>
      <c r="H30" s="20">
        <v>6.7</v>
      </c>
      <c r="I30" s="20">
        <v>11.83</v>
      </c>
      <c r="J30" s="21">
        <v>4073.8</v>
      </c>
      <c r="L30" s="20">
        <v>29</v>
      </c>
      <c r="P30" s="20">
        <v>2028</v>
      </c>
    </row>
    <row r="31" spans="1:21" x14ac:dyDescent="0.25">
      <c r="A31" t="s">
        <v>136</v>
      </c>
      <c r="B31" s="17" t="s">
        <v>136</v>
      </c>
      <c r="C31" s="16" t="s">
        <v>137</v>
      </c>
      <c r="D31" s="16" t="s">
        <v>124</v>
      </c>
      <c r="E31" s="18">
        <v>16607</v>
      </c>
      <c r="F31" s="19">
        <v>11977</v>
      </c>
      <c r="G31" s="19">
        <v>10993</v>
      </c>
      <c r="H31" s="20">
        <v>9</v>
      </c>
      <c r="I31" s="20">
        <v>14.44</v>
      </c>
      <c r="J31" s="20">
        <v>829.6</v>
      </c>
      <c r="L31" s="24">
        <v>30</v>
      </c>
      <c r="P31" s="20">
        <v>2029</v>
      </c>
    </row>
    <row r="32" spans="1:21" x14ac:dyDescent="0.25">
      <c r="A32" t="s">
        <v>138</v>
      </c>
      <c r="B32" s="17" t="s">
        <v>138</v>
      </c>
      <c r="C32" s="16" t="s">
        <v>139</v>
      </c>
      <c r="D32" s="17" t="s">
        <v>140</v>
      </c>
      <c r="E32" s="18">
        <v>3289</v>
      </c>
      <c r="F32" s="19">
        <v>32877</v>
      </c>
      <c r="G32" s="19">
        <v>31909</v>
      </c>
      <c r="H32" s="20">
        <v>3</v>
      </c>
      <c r="I32" s="20">
        <v>42.1</v>
      </c>
      <c r="J32" s="20">
        <v>780.9</v>
      </c>
      <c r="L32" s="20">
        <v>31</v>
      </c>
      <c r="P32" s="20">
        <v>2030</v>
      </c>
    </row>
    <row r="33" spans="1:16" x14ac:dyDescent="0.25">
      <c r="A33" t="s">
        <v>141</v>
      </c>
      <c r="B33" s="17" t="s">
        <v>141</v>
      </c>
      <c r="C33" s="16" t="s">
        <v>142</v>
      </c>
      <c r="D33" s="16" t="s">
        <v>58</v>
      </c>
      <c r="E33" s="18">
        <v>5229</v>
      </c>
      <c r="F33" s="19">
        <v>17736</v>
      </c>
      <c r="G33" s="19">
        <v>15623</v>
      </c>
      <c r="H33" s="20">
        <v>13.5</v>
      </c>
      <c r="I33" s="20">
        <v>86.51</v>
      </c>
      <c r="J33" s="20">
        <v>205</v>
      </c>
      <c r="P33" s="20">
        <v>2031</v>
      </c>
    </row>
    <row r="34" spans="1:16" x14ac:dyDescent="0.25">
      <c r="A34" t="s">
        <v>143</v>
      </c>
      <c r="B34" s="17" t="s">
        <v>143</v>
      </c>
      <c r="C34" s="16" t="s">
        <v>144</v>
      </c>
      <c r="D34" s="17" t="s">
        <v>145</v>
      </c>
      <c r="E34" s="18">
        <v>24773</v>
      </c>
      <c r="F34" s="19">
        <v>17743</v>
      </c>
      <c r="G34" s="19">
        <v>17548</v>
      </c>
      <c r="H34" s="20">
        <v>1.1000000000000001</v>
      </c>
      <c r="I34" s="20">
        <v>19.760000000000002</v>
      </c>
      <c r="J34" s="20">
        <v>897.9</v>
      </c>
    </row>
    <row r="35" spans="1:16" x14ac:dyDescent="0.25">
      <c r="A35" t="s">
        <v>146</v>
      </c>
      <c r="B35" s="17" t="s">
        <v>146</v>
      </c>
      <c r="C35" s="16" t="s">
        <v>147</v>
      </c>
      <c r="D35" s="16" t="s">
        <v>58</v>
      </c>
      <c r="E35" s="18">
        <v>4815</v>
      </c>
      <c r="F35" s="22" t="s">
        <v>148</v>
      </c>
      <c r="G35" s="19">
        <v>52687</v>
      </c>
      <c r="H35" s="20">
        <v>6.2</v>
      </c>
      <c r="I35" s="20">
        <v>29.17</v>
      </c>
      <c r="J35" s="21">
        <v>1918.3</v>
      </c>
    </row>
    <row r="36" spans="1:16" x14ac:dyDescent="0.25">
      <c r="A36" t="s">
        <v>149</v>
      </c>
      <c r="B36" s="17" t="s">
        <v>149</v>
      </c>
      <c r="C36" s="16" t="s">
        <v>150</v>
      </c>
      <c r="D36" s="16" t="s">
        <v>58</v>
      </c>
      <c r="E36" s="18">
        <v>4819</v>
      </c>
      <c r="F36" s="19">
        <v>32975</v>
      </c>
      <c r="G36" s="19">
        <v>27512</v>
      </c>
      <c r="H36" s="20">
        <v>19.899999999999999</v>
      </c>
      <c r="I36" s="20">
        <v>25.89</v>
      </c>
      <c r="J36" s="21">
        <v>1273.8</v>
      </c>
    </row>
    <row r="37" spans="1:16" x14ac:dyDescent="0.25">
      <c r="A37" t="s">
        <v>151</v>
      </c>
      <c r="B37" s="17" t="s">
        <v>151</v>
      </c>
      <c r="C37" s="16" t="s">
        <v>152</v>
      </c>
      <c r="D37" s="17" t="s">
        <v>151</v>
      </c>
      <c r="E37" s="18">
        <v>20377</v>
      </c>
      <c r="F37" s="19">
        <v>13165</v>
      </c>
      <c r="G37" s="19">
        <v>12957</v>
      </c>
      <c r="H37" s="20">
        <v>1.6</v>
      </c>
      <c r="I37" s="20">
        <v>28.91</v>
      </c>
      <c r="J37" s="20">
        <v>455.3</v>
      </c>
    </row>
    <row r="38" spans="1:16" x14ac:dyDescent="0.25">
      <c r="A38" t="s">
        <v>153</v>
      </c>
      <c r="B38" s="17" t="s">
        <v>153</v>
      </c>
      <c r="C38" s="16" t="s">
        <v>154</v>
      </c>
      <c r="D38" s="17" t="s">
        <v>155</v>
      </c>
      <c r="E38" s="18">
        <v>5544</v>
      </c>
      <c r="F38" s="19">
        <v>71974</v>
      </c>
      <c r="G38" s="19">
        <v>70981</v>
      </c>
      <c r="H38" s="20">
        <v>1.4</v>
      </c>
      <c r="I38" s="20">
        <v>318.26</v>
      </c>
      <c r="J38" s="20">
        <v>226.1</v>
      </c>
    </row>
    <row r="39" spans="1:16" x14ac:dyDescent="0.25">
      <c r="A39" t="s">
        <v>156</v>
      </c>
      <c r="B39" s="17" t="s">
        <v>156</v>
      </c>
      <c r="C39" s="16" t="s">
        <v>157</v>
      </c>
      <c r="D39" s="17" t="s">
        <v>158</v>
      </c>
      <c r="E39" s="18">
        <v>3722</v>
      </c>
      <c r="F39" s="19">
        <v>12508</v>
      </c>
      <c r="G39" s="19">
        <v>12815</v>
      </c>
      <c r="H39" s="20" t="s">
        <v>159</v>
      </c>
      <c r="I39" s="20">
        <v>54.93</v>
      </c>
      <c r="J39" s="20">
        <v>227.7</v>
      </c>
    </row>
    <row r="40" spans="1:16" x14ac:dyDescent="0.25">
      <c r="A40" t="s">
        <v>160</v>
      </c>
      <c r="B40" s="17" t="s">
        <v>160</v>
      </c>
      <c r="C40" s="16" t="s">
        <v>161</v>
      </c>
      <c r="D40" s="17" t="s">
        <v>162</v>
      </c>
      <c r="E40" s="18">
        <v>10308</v>
      </c>
      <c r="F40" s="19">
        <v>10007</v>
      </c>
      <c r="G40" s="19">
        <v>9326</v>
      </c>
      <c r="H40" s="20">
        <v>7.3</v>
      </c>
      <c r="I40" s="20">
        <v>35.380000000000003</v>
      </c>
      <c r="J40" s="20">
        <v>282.8</v>
      </c>
    </row>
    <row r="41" spans="1:16" x14ac:dyDescent="0.25">
      <c r="A41" t="s">
        <v>163</v>
      </c>
      <c r="B41" s="17" t="s">
        <v>163</v>
      </c>
      <c r="C41" s="16" t="s">
        <v>164</v>
      </c>
      <c r="D41" s="17" t="s">
        <v>165</v>
      </c>
      <c r="E41" s="20" t="s">
        <v>166</v>
      </c>
      <c r="F41" s="19">
        <v>7139</v>
      </c>
      <c r="G41" s="19">
        <v>7230</v>
      </c>
      <c r="H41" s="20" t="s">
        <v>103</v>
      </c>
      <c r="I41" s="20">
        <v>40.76</v>
      </c>
      <c r="J41" s="20">
        <v>175.1</v>
      </c>
    </row>
    <row r="42" spans="1:16" x14ac:dyDescent="0.25">
      <c r="A42" t="s">
        <v>167</v>
      </c>
      <c r="B42" s="17" t="s">
        <v>167</v>
      </c>
      <c r="C42" s="16" t="s">
        <v>168</v>
      </c>
      <c r="D42" s="16" t="s">
        <v>58</v>
      </c>
      <c r="E42" s="20" t="s">
        <v>88</v>
      </c>
      <c r="F42" s="19">
        <v>190473</v>
      </c>
      <c r="G42" s="19">
        <v>174461</v>
      </c>
      <c r="H42" s="20">
        <v>9.1999999999999993</v>
      </c>
      <c r="I42" s="20">
        <v>129.27000000000001</v>
      </c>
      <c r="J42" s="21">
        <v>1473.5</v>
      </c>
    </row>
    <row r="43" spans="1:16" x14ac:dyDescent="0.25">
      <c r="A43" t="s">
        <v>169</v>
      </c>
      <c r="B43" s="17" t="s">
        <v>169</v>
      </c>
      <c r="C43" s="16" t="s">
        <v>170</v>
      </c>
      <c r="D43" s="16" t="s">
        <v>101</v>
      </c>
      <c r="E43" s="20" t="s">
        <v>129</v>
      </c>
      <c r="F43" s="19">
        <v>3556</v>
      </c>
      <c r="G43" s="19">
        <v>3278</v>
      </c>
      <c r="H43" s="20">
        <v>8.5</v>
      </c>
      <c r="I43" s="20">
        <v>59.79</v>
      </c>
      <c r="J43" s="20">
        <v>59.5</v>
      </c>
    </row>
    <row r="44" spans="1:16" x14ac:dyDescent="0.25">
      <c r="A44" t="s">
        <v>171</v>
      </c>
      <c r="B44" s="17" t="s">
        <v>171</v>
      </c>
      <c r="C44" s="16" t="s">
        <v>172</v>
      </c>
      <c r="D44" s="16" t="s">
        <v>165</v>
      </c>
      <c r="E44" s="18">
        <v>1962</v>
      </c>
      <c r="F44" s="19">
        <v>17464</v>
      </c>
      <c r="G44" s="19">
        <v>16012</v>
      </c>
      <c r="H44" s="20">
        <v>9.1</v>
      </c>
      <c r="I44" s="20">
        <v>155.28</v>
      </c>
      <c r="J44" s="20">
        <v>112.5</v>
      </c>
    </row>
    <row r="45" spans="1:16" x14ac:dyDescent="0.25">
      <c r="A45" t="s">
        <v>173</v>
      </c>
      <c r="B45" s="17" t="s">
        <v>173</v>
      </c>
      <c r="C45" s="16" t="s">
        <v>174</v>
      </c>
      <c r="D45" s="16" t="s">
        <v>58</v>
      </c>
      <c r="E45" s="20" t="s">
        <v>88</v>
      </c>
      <c r="F45" s="19">
        <v>468251</v>
      </c>
      <c r="G45" s="19">
        <v>394976</v>
      </c>
      <c r="H45" s="20">
        <v>18.600000000000001</v>
      </c>
      <c r="I45" s="20">
        <v>316.41000000000003</v>
      </c>
      <c r="J45" s="21">
        <v>1479.9</v>
      </c>
    </row>
    <row r="46" spans="1:16" x14ac:dyDescent="0.25">
      <c r="A46" t="s">
        <v>175</v>
      </c>
      <c r="B46" s="17" t="s">
        <v>175</v>
      </c>
      <c r="C46" s="16" t="s">
        <v>176</v>
      </c>
      <c r="D46" s="17" t="s">
        <v>177</v>
      </c>
      <c r="E46" s="18">
        <v>10227</v>
      </c>
      <c r="F46" s="19">
        <v>11486</v>
      </c>
      <c r="G46" s="19">
        <v>11320</v>
      </c>
      <c r="H46" s="20">
        <v>1.5</v>
      </c>
      <c r="I46" s="20">
        <v>57.36</v>
      </c>
      <c r="J46" s="20">
        <v>200.3</v>
      </c>
    </row>
    <row r="47" spans="1:16" x14ac:dyDescent="0.25">
      <c r="A47" t="s">
        <v>178</v>
      </c>
      <c r="B47" s="17" t="s">
        <v>178</v>
      </c>
      <c r="C47" s="16" t="s">
        <v>179</v>
      </c>
      <c r="D47" s="16" t="s">
        <v>101</v>
      </c>
      <c r="E47" s="18">
        <v>531</v>
      </c>
      <c r="F47" s="19">
        <v>7681</v>
      </c>
      <c r="G47" s="19">
        <v>7237</v>
      </c>
      <c r="H47" s="20">
        <v>6.1</v>
      </c>
      <c r="I47" s="20">
        <v>34.93</v>
      </c>
      <c r="J47" s="20">
        <v>219.9</v>
      </c>
    </row>
    <row r="48" spans="1:16" x14ac:dyDescent="0.25">
      <c r="A48" t="s">
        <v>19</v>
      </c>
      <c r="B48" s="16" t="s">
        <v>19</v>
      </c>
      <c r="C48" s="16" t="s">
        <v>180</v>
      </c>
      <c r="D48" s="16" t="s">
        <v>58</v>
      </c>
      <c r="E48" s="20" t="s">
        <v>181</v>
      </c>
      <c r="F48" s="19">
        <v>603502</v>
      </c>
      <c r="G48" s="19">
        <v>578041</v>
      </c>
      <c r="H48" s="20">
        <v>4.4000000000000004</v>
      </c>
      <c r="I48" s="20">
        <v>114.97</v>
      </c>
      <c r="J48" s="21">
        <v>5249.1</v>
      </c>
    </row>
    <row r="49" spans="1:10" x14ac:dyDescent="0.25">
      <c r="A49" t="s">
        <v>182</v>
      </c>
      <c r="B49" s="17" t="s">
        <v>182</v>
      </c>
      <c r="C49" s="16" t="s">
        <v>183</v>
      </c>
      <c r="D49" s="16" t="s">
        <v>55</v>
      </c>
      <c r="E49" s="20" t="s">
        <v>184</v>
      </c>
      <c r="F49" s="19">
        <v>38150</v>
      </c>
      <c r="G49" s="19">
        <v>35979</v>
      </c>
      <c r="H49" s="20">
        <v>6</v>
      </c>
      <c r="I49" s="20">
        <v>95.76</v>
      </c>
      <c r="J49" s="20">
        <v>398.4</v>
      </c>
    </row>
    <row r="50" spans="1:10" x14ac:dyDescent="0.25">
      <c r="A50" t="s">
        <v>193</v>
      </c>
      <c r="B50" s="16" t="s">
        <v>193</v>
      </c>
      <c r="C50" s="16" t="s">
        <v>185</v>
      </c>
      <c r="D50" s="16" t="s">
        <v>71</v>
      </c>
      <c r="E50" s="20" t="s">
        <v>186</v>
      </c>
      <c r="F50" s="19">
        <v>80017</v>
      </c>
      <c r="G50" s="19">
        <v>78057</v>
      </c>
      <c r="H50" s="20">
        <v>2.5</v>
      </c>
      <c r="I50" s="20">
        <v>19.47</v>
      </c>
      <c r="J50" s="21">
        <v>4109.3999999999996</v>
      </c>
    </row>
    <row r="51" spans="1:10" x14ac:dyDescent="0.25">
      <c r="A51" t="s">
        <v>187</v>
      </c>
      <c r="B51" s="17" t="s">
        <v>187</v>
      </c>
      <c r="C51" s="16" t="s">
        <v>188</v>
      </c>
      <c r="D51" s="16" t="s">
        <v>112</v>
      </c>
      <c r="E51" s="18">
        <v>42181</v>
      </c>
      <c r="F51" s="19">
        <v>30892</v>
      </c>
      <c r="G51" s="19">
        <v>27214</v>
      </c>
      <c r="H51" s="20">
        <v>13.5</v>
      </c>
      <c r="I51" s="20">
        <v>123.51</v>
      </c>
      <c r="J51" s="20">
        <v>250.1</v>
      </c>
    </row>
    <row r="52" spans="1:10" x14ac:dyDescent="0.25">
      <c r="A52" t="s">
        <v>189</v>
      </c>
      <c r="B52" s="17" t="s">
        <v>189</v>
      </c>
      <c r="C52" s="16" t="s">
        <v>190</v>
      </c>
      <c r="D52" s="16" t="s">
        <v>58</v>
      </c>
      <c r="E52" s="18">
        <v>20925</v>
      </c>
      <c r="F52" s="19">
        <v>19339</v>
      </c>
      <c r="G52" s="19">
        <v>18755</v>
      </c>
      <c r="H52" s="20">
        <v>3.1</v>
      </c>
      <c r="I52" s="20">
        <v>5.13</v>
      </c>
      <c r="J52" s="21">
        <v>3773.5</v>
      </c>
    </row>
    <row r="53" spans="1:10" x14ac:dyDescent="0.25">
      <c r="A53" t="s">
        <v>191</v>
      </c>
      <c r="B53" s="17" t="s">
        <v>191</v>
      </c>
      <c r="C53" s="16" t="s">
        <v>192</v>
      </c>
      <c r="D53" s="16" t="s">
        <v>162</v>
      </c>
      <c r="E53" s="18">
        <v>10667</v>
      </c>
      <c r="F53" s="19">
        <v>10832</v>
      </c>
      <c r="G53" s="19">
        <v>10744</v>
      </c>
      <c r="H53" s="20">
        <v>0.8</v>
      </c>
      <c r="I53" s="20">
        <v>33.130000000000003</v>
      </c>
      <c r="J53" s="20">
        <v>327</v>
      </c>
    </row>
  </sheetData>
  <sheetProtection algorithmName="SHA-512" hashValue="uOExnZzD7bknXKHWh6yXaWT1uZZZEdwYXbN8CFC/BaHmg6BN+qlf82fLgVFxCWl194/8GcSNoQYJbGG0pmacMg==" saltValue="GUBseBoKfXHNmf/75wsMdg==" spinCount="100000" sheet="1" objects="1" scenarios="1"/>
  <sortState xmlns:xlrd2="http://schemas.microsoft.com/office/spreadsheetml/2017/richdata2" ref="N1:O12">
    <sortCondition ref="N1"/>
  </sortState>
  <hyperlinks>
    <hyperlink ref="B2" r:id="rId1" tooltip="Abbotsford, British Columbia" display="https://en.wikipedia.org/wiki/Abbotsford,_British_Columbia" xr:uid="{00000000-0004-0000-0400-000000000000}"/>
    <hyperlink ref="D2" r:id="rId2" tooltip="Fraser Valley Regional District" display="https://en.wikipedia.org/wiki/Fraser_Valley_Regional_District" xr:uid="{00000000-0004-0000-0400-000001000000}"/>
    <hyperlink ref="B3" r:id="rId3" tooltip="Armstrong, British Columbia" display="https://en.wikipedia.org/wiki/Armstrong,_British_Columbia" xr:uid="{00000000-0004-0000-0400-000002000000}"/>
    <hyperlink ref="D3" r:id="rId4" tooltip="Regional District of North Okanagan" display="https://en.wikipedia.org/wiki/Regional_District_of_North_Okanagan" xr:uid="{00000000-0004-0000-0400-000003000000}"/>
    <hyperlink ref="B4" r:id="rId5" tooltip="Burnaby" display="https://en.wikipedia.org/wiki/Burnaby" xr:uid="{00000000-0004-0000-0400-000004000000}"/>
    <hyperlink ref="D4" r:id="rId6" tooltip="Metro Vancouver Regional District" display="https://en.wikipedia.org/wiki/Metro_Vancouver_Regional_District" xr:uid="{00000000-0004-0000-0400-000005000000}"/>
    <hyperlink ref="B5" r:id="rId7" tooltip="Campbell River, British Columbia" display="https://en.wikipedia.org/wiki/Campbell_River,_British_Columbia" xr:uid="{00000000-0004-0000-0400-000006000000}"/>
    <hyperlink ref="D5" r:id="rId8" tooltip="Strathcona Regional District" display="https://en.wikipedia.org/wiki/Strathcona_Regional_District" xr:uid="{00000000-0004-0000-0400-000007000000}"/>
    <hyperlink ref="B6" r:id="rId9" tooltip="Castlegar, British Columbia" display="https://en.wikipedia.org/wiki/Castlegar,_British_Columbia" xr:uid="{00000000-0004-0000-0400-000008000000}"/>
    <hyperlink ref="D6" r:id="rId10" tooltip="Regional District of Central Kootenay" display="https://en.wikipedia.org/wiki/Regional_District_of_Central_Kootenay" xr:uid="{00000000-0004-0000-0400-000009000000}"/>
    <hyperlink ref="B7" r:id="rId11" tooltip="Chilliwack" display="https://en.wikipedia.org/wiki/Chilliwack" xr:uid="{00000000-0004-0000-0400-00000A000000}"/>
    <hyperlink ref="B8" r:id="rId12" tooltip="Colwood, British Columbia" display="https://en.wikipedia.org/wiki/Colwood,_British_Columbia" xr:uid="{00000000-0004-0000-0400-00000B000000}"/>
    <hyperlink ref="D8" r:id="rId13" tooltip="Capital Regional District" display="https://en.wikipedia.org/wiki/Capital_Regional_District" xr:uid="{00000000-0004-0000-0400-00000C000000}"/>
    <hyperlink ref="B9" r:id="rId14" tooltip="Coquitlam" display="https://en.wikipedia.org/wiki/Coquitlam" xr:uid="{00000000-0004-0000-0400-00000D000000}"/>
    <hyperlink ref="F9" r:id="rId15" location="cite_note-2011censuscorrection-5" display="https://en.wikipedia.org/wiki/List_of_cities_in_British_Columbia - cite_note-2011censuscorrection-5" xr:uid="{00000000-0004-0000-0400-00000E000000}"/>
    <hyperlink ref="B10" r:id="rId16" tooltip="Courtenay, British Columbia" display="https://en.wikipedia.org/wiki/Courtenay,_British_Columbia" xr:uid="{00000000-0004-0000-0400-00000F000000}"/>
    <hyperlink ref="D10" r:id="rId17" tooltip="Comox Valley Regional District" display="https://en.wikipedia.org/wiki/Comox_Valley_Regional_District" xr:uid="{00000000-0004-0000-0400-000010000000}"/>
    <hyperlink ref="B11" r:id="rId18" tooltip="Cranbrook, British Columbia" display="https://en.wikipedia.org/wiki/Cranbrook,_British_Columbia" xr:uid="{00000000-0004-0000-0400-000011000000}"/>
    <hyperlink ref="D11" r:id="rId19" tooltip="Regional District of East Kootenay" display="https://en.wikipedia.org/wiki/Regional_District_of_East_Kootenay" xr:uid="{00000000-0004-0000-0400-000012000000}"/>
    <hyperlink ref="B12" r:id="rId20" tooltip="Dawson Creek" display="https://en.wikipedia.org/wiki/Dawson_Creek" xr:uid="{00000000-0004-0000-0400-000013000000}"/>
    <hyperlink ref="D12" r:id="rId21" tooltip="Peace River Regional District" display="https://en.wikipedia.org/wiki/Peace_River_Regional_District" xr:uid="{00000000-0004-0000-0400-000014000000}"/>
    <hyperlink ref="B13" r:id="rId22" tooltip="Delta, British Columbia" display="https://en.wikipedia.org/wiki/Delta,_British_Columbia" xr:uid="{00000000-0004-0000-0400-000015000000}"/>
    <hyperlink ref="D13" r:id="rId23" tooltip="Greater Vancouver Regional District" display="https://en.wikipedia.org/wiki/Greater_Vancouver_Regional_District" xr:uid="{00000000-0004-0000-0400-000016000000}"/>
    <hyperlink ref="B14" r:id="rId24" tooltip="Duncan, British Columbia" display="https://en.wikipedia.org/wiki/Duncan,_British_Columbia" xr:uid="{00000000-0004-0000-0400-000017000000}"/>
    <hyperlink ref="D14" r:id="rId25" tooltip="Cowichan Valley Regional District" display="https://en.wikipedia.org/wiki/Cowichan_Valley_Regional_District" xr:uid="{00000000-0004-0000-0400-000018000000}"/>
    <hyperlink ref="B15" r:id="rId26" tooltip="Enderby, British Columbia" display="https://en.wikipedia.org/wiki/Enderby,_British_Columbia" xr:uid="{00000000-0004-0000-0400-000019000000}"/>
    <hyperlink ref="B16" r:id="rId27" tooltip="Fernie, British Columbia" display="https://en.wikipedia.org/wiki/Fernie,_British_Columbia" xr:uid="{00000000-0004-0000-0400-00001A000000}"/>
    <hyperlink ref="B17" r:id="rId28" tooltip="Fort St. John, British Columbia" display="https://en.wikipedia.org/wiki/Fort_St._John,_British_Columbia" xr:uid="{00000000-0004-0000-0400-00001B000000}"/>
    <hyperlink ref="B18" r:id="rId29" tooltip="Grand Forks, British Columbia" display="https://en.wikipedia.org/wiki/Grand_Forks,_British_Columbia" xr:uid="{00000000-0004-0000-0400-00001C000000}"/>
    <hyperlink ref="D18" r:id="rId30" tooltip="Regional District of Kootenay Boundary" display="https://en.wikipedia.org/wiki/Regional_District_of_Kootenay_Boundary" xr:uid="{00000000-0004-0000-0400-00001D000000}"/>
    <hyperlink ref="B19" r:id="rId31" tooltip="Greenwood, British Columbia" display="https://en.wikipedia.org/wiki/Greenwood,_British_Columbia" xr:uid="{00000000-0004-0000-0400-00001E000000}"/>
    <hyperlink ref="B20" r:id="rId32" tooltip="Kamloops" display="https://en.wikipedia.org/wiki/Kamloops" xr:uid="{00000000-0004-0000-0400-00001F000000}"/>
    <hyperlink ref="D20" r:id="rId33" tooltip="Thompson-Nicola Regional District" display="https://en.wikipedia.org/wiki/Thompson-Nicola_Regional_District" xr:uid="{00000000-0004-0000-0400-000020000000}"/>
    <hyperlink ref="B21" r:id="rId34" tooltip="Kelowna" display="https://en.wikipedia.org/wiki/Kelowna" xr:uid="{00000000-0004-0000-0400-000021000000}"/>
    <hyperlink ref="D21" r:id="rId35" tooltip="Regional District of Central Okanagan" display="https://en.wikipedia.org/wiki/Regional_District_of_Central_Okanagan" xr:uid="{00000000-0004-0000-0400-000022000000}"/>
    <hyperlink ref="B22" r:id="rId36" tooltip="Kimberley, British Columbia" display="https://en.wikipedia.org/wiki/Kimberley,_British_Columbia" xr:uid="{00000000-0004-0000-0400-000023000000}"/>
    <hyperlink ref="B23" r:id="rId37" tooltip="Langford, British Columbia" display="https://en.wikipedia.org/wiki/Langford,_British_Columbia" xr:uid="{00000000-0004-0000-0400-000024000000}"/>
    <hyperlink ref="B24" r:id="rId38" tooltip="Langley, British Columbia (city)" display="https://en.wikipedia.org/wiki/Langley,_British_Columbia_(city)" xr:uid="{00000000-0004-0000-0400-000025000000}"/>
    <hyperlink ref="B25" r:id="rId39" tooltip="Maple Ridge, British Columbia" display="https://en.wikipedia.org/wiki/Maple_Ridge,_British_Columbia" xr:uid="{00000000-0004-0000-0400-000026000000}"/>
    <hyperlink ref="E25" r:id="rId40" location="cite_note-cityincorporation-6" display="https://en.wikipedia.org/wiki/List_of_cities_in_British_Columbia - cite_note-cityincorporation-6" xr:uid="{00000000-0004-0000-0400-000027000000}"/>
    <hyperlink ref="B26" r:id="rId41" tooltip="Merritt, British Columbia" display="https://en.wikipedia.org/wiki/Merritt,_British_Columbia" xr:uid="{00000000-0004-0000-0400-000028000000}"/>
    <hyperlink ref="B27" r:id="rId42" tooltip="Nanaimo" display="https://en.wikipedia.org/wiki/Nanaimo" xr:uid="{00000000-0004-0000-0400-000029000000}"/>
    <hyperlink ref="D27" r:id="rId43" tooltip="Regional District of Nanaimo" display="https://en.wikipedia.org/wiki/Regional_District_of_Nanaimo" xr:uid="{00000000-0004-0000-0400-00002A000000}"/>
    <hyperlink ref="B28" r:id="rId44" tooltip="Nelson, British Columbia" display="https://en.wikipedia.org/wiki/Nelson,_British_Columbia" xr:uid="{00000000-0004-0000-0400-00002B000000}"/>
    <hyperlink ref="B29" r:id="rId45" tooltip="New Westminster" display="https://en.wikipedia.org/wiki/New_Westminster" xr:uid="{00000000-0004-0000-0400-00002C000000}"/>
    <hyperlink ref="B30" r:id="rId46" tooltip="North Vancouver (city)" display="https://en.wikipedia.org/wiki/North_Vancouver_(city)" xr:uid="{00000000-0004-0000-0400-00002D000000}"/>
    <hyperlink ref="B31" r:id="rId47" tooltip="Parksville, British Columbia" display="https://en.wikipedia.org/wiki/Parksville,_British_Columbia" xr:uid="{00000000-0004-0000-0400-00002E000000}"/>
    <hyperlink ref="B32" r:id="rId48" tooltip="Penticton" display="https://en.wikipedia.org/wiki/Penticton" xr:uid="{00000000-0004-0000-0400-00002F000000}"/>
    <hyperlink ref="D32" r:id="rId49" tooltip="Regional District of Okanagan-Similkameen" display="https://en.wikipedia.org/wiki/Regional_District_of_Okanagan-Similkameen" xr:uid="{00000000-0004-0000-0400-000030000000}"/>
    <hyperlink ref="B33" r:id="rId50" tooltip="Pitt Meadows" display="https://en.wikipedia.org/wiki/Pitt_Meadows" xr:uid="{00000000-0004-0000-0400-000031000000}"/>
    <hyperlink ref="B34" r:id="rId51" tooltip="Port Alberni" display="https://en.wikipedia.org/wiki/Port_Alberni" xr:uid="{00000000-0004-0000-0400-000032000000}"/>
    <hyperlink ref="D34" r:id="rId52" tooltip="Regional District of Alberni-Clayoquot" display="https://en.wikipedia.org/wiki/Regional_District_of_Alberni-Clayoquot" xr:uid="{00000000-0004-0000-0400-000033000000}"/>
    <hyperlink ref="B35" r:id="rId53" tooltip="Port Coquitlam" display="https://en.wikipedia.org/wiki/Port_Coquitlam" xr:uid="{00000000-0004-0000-0400-000034000000}"/>
    <hyperlink ref="F35" r:id="rId54" location="cite_note-2011censuscorrection-5" display="https://en.wikipedia.org/wiki/List_of_cities_in_British_Columbia - cite_note-2011censuscorrection-5" xr:uid="{00000000-0004-0000-0400-000035000000}"/>
    <hyperlink ref="B36" r:id="rId55" tooltip="Port Moody" display="https://en.wikipedia.org/wiki/Port_Moody" xr:uid="{00000000-0004-0000-0400-000036000000}"/>
    <hyperlink ref="B37" r:id="rId56" tooltip="Powell River, British Columbia" display="https://en.wikipedia.org/wiki/Powell_River,_British_Columbia" xr:uid="{00000000-0004-0000-0400-000037000000}"/>
    <hyperlink ref="D37" r:id="rId57" tooltip="Powell River Regional District" display="https://en.wikipedia.org/wiki/Powell_River_Regional_District" xr:uid="{00000000-0004-0000-0400-000038000000}"/>
    <hyperlink ref="B38" r:id="rId58" tooltip="Prince George, British Columbia" display="https://en.wikipedia.org/wiki/Prince_George,_British_Columbia" xr:uid="{00000000-0004-0000-0400-000039000000}"/>
    <hyperlink ref="D38" r:id="rId59" tooltip="Regional District of Fraser-Fort George" display="https://en.wikipedia.org/wiki/Regional_District_of_Fraser-Fort_George" xr:uid="{00000000-0004-0000-0400-00003A000000}"/>
    <hyperlink ref="B39" r:id="rId60" tooltip="Prince Rupert, British Columbia" display="https://en.wikipedia.org/wiki/Prince_Rupert,_British_Columbia" xr:uid="{00000000-0004-0000-0400-00003B000000}"/>
    <hyperlink ref="D39" r:id="rId61" tooltip="Skeena-Queen Charlotte Regional District" display="https://en.wikipedia.org/wiki/Skeena-Queen_Charlotte_Regional_District" xr:uid="{00000000-0004-0000-0400-00003C000000}"/>
    <hyperlink ref="B40" r:id="rId62" tooltip="Quesnel, British Columbia" display="https://en.wikipedia.org/wiki/Quesnel,_British_Columbia" xr:uid="{00000000-0004-0000-0400-00003D000000}"/>
    <hyperlink ref="D40" r:id="rId63" tooltip="Cariboo Regional District" display="https://en.wikipedia.org/wiki/Cariboo_Regional_District" xr:uid="{00000000-0004-0000-0400-00003E000000}"/>
    <hyperlink ref="B41" r:id="rId64" tooltip="Revelstoke, British Columbia" display="https://en.wikipedia.org/wiki/Revelstoke,_British_Columbia" xr:uid="{00000000-0004-0000-0400-00003F000000}"/>
    <hyperlink ref="D41" r:id="rId65" tooltip="Columbia Shuswap Regional District" display="https://en.wikipedia.org/wiki/Columbia_Shuswap_Regional_District" xr:uid="{00000000-0004-0000-0400-000040000000}"/>
    <hyperlink ref="B42" r:id="rId66" tooltip="Richmond, British Columbia" display="https://en.wikipedia.org/wiki/Richmond,_British_Columbia" xr:uid="{00000000-0004-0000-0400-000041000000}"/>
    <hyperlink ref="B43" r:id="rId67" tooltip="Rossland, British Columbia" display="https://en.wikipedia.org/wiki/Rossland,_British_Columbia" xr:uid="{00000000-0004-0000-0400-000042000000}"/>
    <hyperlink ref="B44" r:id="rId68" tooltip="Salmon Arm" display="https://en.wikipedia.org/wiki/Salmon_Arm" xr:uid="{00000000-0004-0000-0400-000043000000}"/>
    <hyperlink ref="B45" r:id="rId69" tooltip="Surrey, British Columbia" display="https://en.wikipedia.org/wiki/Surrey,_British_Columbia" xr:uid="{00000000-0004-0000-0400-000044000000}"/>
    <hyperlink ref="B46" r:id="rId70" tooltip="Terrace, British Columbia" display="https://en.wikipedia.org/wiki/Terrace,_British_Columbia" xr:uid="{00000000-0004-0000-0400-000045000000}"/>
    <hyperlink ref="D46" r:id="rId71" tooltip="Regional District of Kitimat-Stikine" display="https://en.wikipedia.org/wiki/Regional_District_of_Kitimat-Stikine" xr:uid="{00000000-0004-0000-0400-000046000000}"/>
    <hyperlink ref="B47" r:id="rId72" tooltip="Trail, British Columbia" display="https://en.wikipedia.org/wiki/Trail,_British_Columbia" xr:uid="{00000000-0004-0000-0400-000047000000}"/>
    <hyperlink ref="B49" r:id="rId73" tooltip="Vernon, British Columbia" display="https://en.wikipedia.org/wiki/Vernon,_British_Columbia" xr:uid="{00000000-0004-0000-0400-000048000000}"/>
    <hyperlink ref="B51" r:id="rId74" tooltip="West Kelowna" display="https://en.wikipedia.org/wiki/West_Kelowna" xr:uid="{00000000-0004-0000-0400-000049000000}"/>
    <hyperlink ref="B52" r:id="rId75" tooltip="White Rock, British Columbia" display="https://en.wikipedia.org/wiki/White_Rock,_British_Columbia" xr:uid="{00000000-0004-0000-0400-00004A000000}"/>
    <hyperlink ref="B53" r:id="rId76" tooltip="Williams Lake, British Columbia" display="https://en.wikipedia.org/wiki/Williams_Lake,_British_Columbia" xr:uid="{00000000-0004-0000-0400-00004B000000}"/>
  </hyperlinks>
  <pageMargins left="0.7" right="0.7" top="0.75" bottom="0.75" header="0.3" footer="0.3"/>
  <pageSetup orientation="portrait" r:id="rId77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R17"/>
  <sheetViews>
    <sheetView workbookViewId="0">
      <selection activeCell="A2" sqref="A2"/>
    </sheetView>
  </sheetViews>
  <sheetFormatPr defaultColWidth="9.140625" defaultRowHeight="15" x14ac:dyDescent="0.25"/>
  <cols>
    <col min="1" max="1" width="16.85546875" style="23" bestFit="1" customWidth="1"/>
    <col min="2" max="2" width="19.5703125" style="23" bestFit="1" customWidth="1"/>
    <col min="3" max="3" width="24.28515625" style="23" bestFit="1" customWidth="1"/>
    <col min="4" max="4" width="30.140625" style="23" bestFit="1" customWidth="1"/>
    <col min="5" max="5" width="9.5703125" style="23" bestFit="1" customWidth="1"/>
    <col min="6" max="6" width="34.42578125" style="23" bestFit="1" customWidth="1"/>
    <col min="7" max="7" width="13.7109375" style="23" bestFit="1" customWidth="1"/>
    <col min="8" max="8" width="29.5703125" style="23" customWidth="1"/>
    <col min="9" max="9" width="30.140625" style="23" customWidth="1"/>
    <col min="10" max="16384" width="9.140625" style="23"/>
  </cols>
  <sheetData>
    <row r="1" spans="1:18" x14ac:dyDescent="0.25">
      <c r="A1" s="79" t="s">
        <v>0</v>
      </c>
      <c r="B1" s="79" t="s">
        <v>1</v>
      </c>
      <c r="C1" s="79" t="s">
        <v>2</v>
      </c>
      <c r="D1" s="79" t="s">
        <v>3</v>
      </c>
      <c r="E1" s="79" t="s">
        <v>4</v>
      </c>
      <c r="F1" s="79" t="s">
        <v>5</v>
      </c>
      <c r="G1" s="79" t="s">
        <v>9</v>
      </c>
      <c r="H1" s="79" t="s">
        <v>40</v>
      </c>
      <c r="I1" s="79" t="s">
        <v>6</v>
      </c>
    </row>
    <row r="2" spans="1:18" x14ac:dyDescent="0.25">
      <c r="A2" s="35" t="str">
        <f>IF(ISBLANK('Borehole Information'!A9),"",'Borehole Information'!A9)</f>
        <v/>
      </c>
      <c r="B2" s="35" t="str">
        <f>IF(ISBLANK('Borehole Information'!B9),"",'Borehole Information'!B9)</f>
        <v/>
      </c>
      <c r="C2" s="35" t="str">
        <f>IF(ISBLANK('Borehole Information'!C9),"",'Borehole Information'!C9)</f>
        <v/>
      </c>
      <c r="D2" s="35" t="str">
        <f>IF(ISBLANK('Borehole Information'!G9),"",'Borehole Information'!G9)</f>
        <v/>
      </c>
      <c r="E2" s="35">
        <f>IF(ISBLANK('Borehole Information'!N9),"",'Borehole Information'!N9)</f>
        <v>0</v>
      </c>
      <c r="F2" s="35">
        <f>IF(ISBLANK('Borehole Information'!O9),"",'Borehole Information'!O9)</f>
        <v>0</v>
      </c>
      <c r="G2" s="80" t="e">
        <f>IF(ISBLANK('Borehole Information'!T9),"",'Borehole Information'!T9)</f>
        <v>#N/A</v>
      </c>
      <c r="H2" s="9" t="str">
        <f>IF(ISBLANK('Borehole Information'!U9),"",'Borehole Information'!U9)</f>
        <v>http://www2.gov.bc.ca/assets/gov/environment/air-land-water/site-remediation/docs/contaminated-sites/imap/</v>
      </c>
      <c r="I2" s="35" t="str">
        <f>IF(ISBLANK('Borehole Information'!V9),"",'Borehole Information'!V9)</f>
        <v>.pdf</v>
      </c>
    </row>
    <row r="3" spans="1:18" ht="15" customHeight="1" x14ac:dyDescent="0.25">
      <c r="A3" s="78"/>
      <c r="B3" s="78"/>
      <c r="C3" s="78"/>
      <c r="D3" s="81"/>
      <c r="E3" s="81"/>
      <c r="F3" s="81"/>
      <c r="G3" s="78"/>
      <c r="H3" s="82"/>
      <c r="I3" s="82"/>
      <c r="J3" s="83"/>
      <c r="K3" s="82"/>
      <c r="L3" s="82"/>
      <c r="M3" s="83"/>
      <c r="N3" s="83"/>
      <c r="O3" s="83"/>
      <c r="P3" s="78"/>
      <c r="Q3" s="78"/>
      <c r="R3" s="78"/>
    </row>
    <row r="4" spans="1:18" x14ac:dyDescent="0.25">
      <c r="D4" s="84"/>
      <c r="E4" s="84"/>
      <c r="F4" s="84"/>
    </row>
    <row r="5" spans="1:18" x14ac:dyDescent="0.25">
      <c r="D5" s="84"/>
      <c r="E5" s="84"/>
      <c r="F5" s="84"/>
    </row>
    <row r="6" spans="1:18" x14ac:dyDescent="0.25">
      <c r="D6" s="84"/>
      <c r="E6" s="84"/>
      <c r="F6" s="84"/>
    </row>
    <row r="7" spans="1:18" x14ac:dyDescent="0.25">
      <c r="D7" s="84"/>
      <c r="E7" s="84"/>
      <c r="F7" s="84"/>
    </row>
    <row r="8" spans="1:18" x14ac:dyDescent="0.25">
      <c r="D8" s="84"/>
      <c r="E8" s="84"/>
      <c r="F8" s="84"/>
    </row>
    <row r="9" spans="1:18" x14ac:dyDescent="0.25">
      <c r="D9" s="84"/>
      <c r="E9" s="84"/>
      <c r="F9" s="84"/>
    </row>
    <row r="10" spans="1:18" x14ac:dyDescent="0.25">
      <c r="D10" s="84"/>
      <c r="E10" s="84"/>
      <c r="F10" s="84"/>
    </row>
    <row r="11" spans="1:18" x14ac:dyDescent="0.25">
      <c r="D11" s="84"/>
      <c r="E11" s="84"/>
      <c r="F11" s="84"/>
    </row>
    <row r="12" spans="1:18" x14ac:dyDescent="0.25">
      <c r="D12" s="84"/>
      <c r="E12" s="84"/>
      <c r="F12" s="84"/>
    </row>
    <row r="13" spans="1:18" x14ac:dyDescent="0.25">
      <c r="D13" s="84"/>
      <c r="E13" s="84"/>
      <c r="F13" s="84"/>
    </row>
    <row r="14" spans="1:18" x14ac:dyDescent="0.25">
      <c r="D14" s="84"/>
      <c r="E14" s="84"/>
      <c r="F14" s="84"/>
    </row>
    <row r="15" spans="1:18" x14ac:dyDescent="0.25">
      <c r="D15" s="84"/>
      <c r="E15" s="84"/>
      <c r="F15" s="84"/>
    </row>
    <row r="16" spans="1:18" x14ac:dyDescent="0.25">
      <c r="D16" s="84"/>
      <c r="E16" s="84"/>
      <c r="F16" s="84"/>
    </row>
    <row r="17" spans="4:6" x14ac:dyDescent="0.25">
      <c r="D17" s="84"/>
      <c r="E17" s="84"/>
      <c r="F17" s="84"/>
    </row>
  </sheetData>
  <sheetProtection algorithmName="SHA-512" hashValue="bKtgNUMa+UMVc8E66kJeY2/e8GCe0W9cvrxnSnIxc6IGUxzqJgprOq8FkNiswJLtKvFOPXnw2EpWvS0X/Iw3Rw==" saltValue="3Dprv5TPP6iO5TtQ4G5a2g==" spinCount="100000" sheet="1" objects="1" scenarios="1"/>
  <dataConsolidate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M37"/>
  <sheetViews>
    <sheetView zoomScaleNormal="100" workbookViewId="0">
      <selection activeCell="C5" sqref="C5"/>
    </sheetView>
  </sheetViews>
  <sheetFormatPr defaultColWidth="9.140625" defaultRowHeight="15" x14ac:dyDescent="0.25"/>
  <cols>
    <col min="1" max="2" width="10.28515625" style="45" bestFit="1" customWidth="1"/>
    <col min="3" max="3" width="14.42578125" style="45" bestFit="1" customWidth="1"/>
    <col min="4" max="4" width="10.85546875" style="45" bestFit="1" customWidth="1"/>
    <col min="5" max="5" width="7.7109375" style="45" bestFit="1" customWidth="1"/>
    <col min="6" max="6" width="11.5703125" style="23" bestFit="1" customWidth="1"/>
    <col min="7" max="7" width="6.7109375" style="23" bestFit="1" customWidth="1"/>
    <col min="8" max="8" width="8.140625" style="23" bestFit="1" customWidth="1"/>
    <col min="9" max="9" width="12.7109375" style="45" bestFit="1" customWidth="1"/>
    <col min="10" max="10" width="8.7109375" style="23" bestFit="1" customWidth="1"/>
    <col min="11" max="11" width="14.28515625" style="23" bestFit="1" customWidth="1"/>
    <col min="12" max="13" width="14.140625" style="23" bestFit="1" customWidth="1"/>
    <col min="14" max="16384" width="9.140625" style="23"/>
  </cols>
  <sheetData>
    <row r="1" spans="1:13" s="77" customFormat="1" ht="45" x14ac:dyDescent="0.25">
      <c r="A1" s="74" t="s">
        <v>283</v>
      </c>
      <c r="B1" s="75" t="s">
        <v>284</v>
      </c>
      <c r="C1" s="75" t="s">
        <v>285</v>
      </c>
      <c r="D1" s="75" t="s">
        <v>286</v>
      </c>
      <c r="E1" s="75" t="s">
        <v>287</v>
      </c>
      <c r="F1" s="75" t="s">
        <v>288</v>
      </c>
      <c r="G1" s="75" t="s">
        <v>289</v>
      </c>
      <c r="H1" s="75" t="s">
        <v>290</v>
      </c>
      <c r="I1" s="75" t="s">
        <v>291</v>
      </c>
      <c r="J1" s="75" t="s">
        <v>292</v>
      </c>
      <c r="K1" s="75" t="s">
        <v>293</v>
      </c>
      <c r="L1" s="75" t="s">
        <v>294</v>
      </c>
      <c r="M1" s="75" t="s">
        <v>295</v>
      </c>
    </row>
    <row r="2" spans="1:13" x14ac:dyDescent="0.25">
      <c r="A2" s="76" t="str">
        <f>IF(ISBLANK(J2),"",'Borehole Lithology'!A10)</f>
        <v/>
      </c>
      <c r="B2" s="76" t="str">
        <f>IF($J2="","",IF('Borehole Information'!$D$9=0,"",'Borehole Information'!$D$9))</f>
        <v/>
      </c>
      <c r="C2" s="76" t="str">
        <f>IF($J2="","",IF('Borehole Information'!$E$9=0,"",'Borehole Information'!$E$9))</f>
        <v/>
      </c>
      <c r="D2" s="76" t="str">
        <f>IF($J2="","",IF('Borehole Information'!$F$9=0,"",'Borehole Information'!$F$9))</f>
        <v/>
      </c>
      <c r="E2" s="76" t="str">
        <f>IF($J2="","",IF('Borehole Lithology'!F10=0,"",'Borehole Lithology'!F10))</f>
        <v/>
      </c>
      <c r="F2" s="76" t="str">
        <f>IF($J2="","",IF('Borehole Lithology'!G10=0,"",'Borehole Lithology'!G10))</f>
        <v/>
      </c>
      <c r="G2" s="76">
        <v>0</v>
      </c>
      <c r="H2" s="76" t="str">
        <f>IF($J2="","",IF('Borehole Lithology'!D10=0,"",'Borehole Lithology'!D10))</f>
        <v/>
      </c>
      <c r="I2" s="76" t="str">
        <f>IF($J2="","",IF('Borehole Lithology'!E10=0,"",'Borehole Lithology'!E10))</f>
        <v/>
      </c>
      <c r="J2" s="5">
        <f>IF(ISBLANK('Borehole Lithology'!B10),"",'Borehole Lithology'!B10)</f>
        <v>1</v>
      </c>
      <c r="K2" s="76" t="str">
        <f>IF($J2="","",IF('Borehole Lithology'!H10=0,"",'Borehole Lithology'!H10))</f>
        <v/>
      </c>
      <c r="L2" s="76" t="str">
        <f>IF($J2="","",IF('Borehole Lithology'!I10=0,"",'Borehole Lithology'!I10))</f>
        <v/>
      </c>
      <c r="M2" s="76" t="str">
        <f>IF($J2="","",IF('Borehole Lithology'!J10=0,"",'Borehole Lithology'!J10))</f>
        <v/>
      </c>
    </row>
    <row r="3" spans="1:13" x14ac:dyDescent="0.25">
      <c r="A3" s="76"/>
      <c r="B3" s="76" t="str">
        <f>IF($J3="","",IF('Borehole Information'!$D$9=0,"",'Borehole Information'!$D$9))</f>
        <v/>
      </c>
      <c r="C3" s="76" t="str">
        <f>IF($J3="","",IF('Borehole Information'!$E$9=0,"",'Borehole Information'!$E$9))</f>
        <v/>
      </c>
      <c r="D3" s="76" t="str">
        <f>IF($J3="","",IF('Borehole Information'!$F$9=0,"",'Borehole Information'!$F$9))</f>
        <v/>
      </c>
      <c r="E3" s="76" t="str">
        <f>IF($J3="","",IF('Borehole Lithology'!$F11=0,"",'Borehole Lithology'!$F11))</f>
        <v/>
      </c>
      <c r="F3" s="76" t="str">
        <f>IF($J3="","",IF('Borehole Lithology'!$G11=0,"",'Borehole Lithology'!$G11))</f>
        <v/>
      </c>
      <c r="G3" s="76" t="str">
        <f>IF($J3="","",IF('Borehole Lithology'!C11=0,"",'Borehole Lithology'!C11))</f>
        <v/>
      </c>
      <c r="H3" s="76" t="str">
        <f>IF($J3="","",IF('Borehole Lithology'!D11=0,"",'Borehole Lithology'!D11))</f>
        <v/>
      </c>
      <c r="I3" s="76" t="str">
        <f>IF($J3="","",IF('Borehole Lithology'!E11=0,"",'Borehole Lithology'!E11))</f>
        <v/>
      </c>
      <c r="J3" s="5" t="str">
        <f>IF(ISBLANK('Borehole Lithology'!B11),"",'Borehole Lithology'!B11)</f>
        <v/>
      </c>
      <c r="K3" s="76" t="str">
        <f>IF($J3="","",IF('Borehole Lithology'!H11=0,"",'Borehole Lithology'!H11))</f>
        <v/>
      </c>
      <c r="L3" s="76" t="str">
        <f>IF($J3="","",IF('Borehole Lithology'!I11=0,"",'Borehole Lithology'!I11))</f>
        <v/>
      </c>
      <c r="M3" s="76" t="str">
        <f>IF($J3="","",IF('Borehole Lithology'!J11=0,"",'Borehole Lithology'!J11))</f>
        <v/>
      </c>
    </row>
    <row r="4" spans="1:13" x14ac:dyDescent="0.25">
      <c r="A4" s="76"/>
      <c r="B4" s="76" t="str">
        <f>IF($J4="","",IF('Borehole Information'!$D$9=0,"",'Borehole Information'!$D$9))</f>
        <v/>
      </c>
      <c r="C4" s="76" t="str">
        <f>IF($J4="","",IF('Borehole Information'!$E$9=0,"",'Borehole Information'!$E$9))</f>
        <v/>
      </c>
      <c r="D4" s="76" t="str">
        <f>IF($J4="","",IF('Borehole Information'!$F$9=0,"",'Borehole Information'!$F$9))</f>
        <v/>
      </c>
      <c r="E4" s="76" t="str">
        <f>IF($J4="","",IF('Borehole Lithology'!$F12=0,"",'Borehole Lithology'!$F12))</f>
        <v/>
      </c>
      <c r="F4" s="76" t="str">
        <f>IF($J4="","",IF('Borehole Lithology'!$G12=0,"",'Borehole Lithology'!$G12))</f>
        <v/>
      </c>
      <c r="G4" s="76" t="str">
        <f>IF($J4="","",IF('Borehole Lithology'!C12=0,"",'Borehole Lithology'!C12))</f>
        <v/>
      </c>
      <c r="H4" s="76" t="str">
        <f>IF($J4="","",IF('Borehole Lithology'!D12=0,"",'Borehole Lithology'!D12))</f>
        <v/>
      </c>
      <c r="I4" s="76" t="str">
        <f>IF($J4="","",IF('Borehole Lithology'!E12=0,"",'Borehole Lithology'!E12))</f>
        <v/>
      </c>
      <c r="J4" s="5" t="str">
        <f>IF(ISBLANK('Borehole Lithology'!B12),"",'Borehole Lithology'!B12)</f>
        <v/>
      </c>
      <c r="K4" s="76" t="str">
        <f>IF($J4="","",IF('Borehole Lithology'!H12=0,"",'Borehole Lithology'!H12))</f>
        <v/>
      </c>
      <c r="L4" s="76" t="str">
        <f>IF($J4="","",IF('Borehole Lithology'!I12=0,"",'Borehole Lithology'!I12))</f>
        <v/>
      </c>
      <c r="M4" s="76" t="str">
        <f>IF($J4="","",IF('Borehole Lithology'!J12=0,"",'Borehole Lithology'!J12))</f>
        <v/>
      </c>
    </row>
    <row r="5" spans="1:13" x14ac:dyDescent="0.25">
      <c r="A5" s="76"/>
      <c r="B5" s="76" t="str">
        <f>IF($J5="","",IF('Borehole Information'!$D$9=0,"",'Borehole Information'!$D$9))</f>
        <v/>
      </c>
      <c r="C5" s="76" t="str">
        <f>IF($J5="","",IF('Borehole Information'!$E$9=0,"",'Borehole Information'!$E$9))</f>
        <v/>
      </c>
      <c r="D5" s="76" t="str">
        <f>IF($J5="","",IF('Borehole Information'!$F$9=0,"",'Borehole Information'!$F$9))</f>
        <v/>
      </c>
      <c r="E5" s="76" t="str">
        <f>IF($J5="","",IF('Borehole Lithology'!$F13=0,"",'Borehole Lithology'!$F13))</f>
        <v/>
      </c>
      <c r="F5" s="76" t="str">
        <f>IF($J5="","",IF('Borehole Lithology'!$G13=0,"",'Borehole Lithology'!$G13))</f>
        <v/>
      </c>
      <c r="G5" s="76" t="str">
        <f>IF($J5="","",IF('Borehole Lithology'!C13=0,"",'Borehole Lithology'!C13))</f>
        <v/>
      </c>
      <c r="H5" s="76" t="str">
        <f>IF($J5="","",IF('Borehole Lithology'!D13=0,"",'Borehole Lithology'!D13))</f>
        <v/>
      </c>
      <c r="I5" s="76" t="str">
        <f>IF($J5="","",IF('Borehole Lithology'!E13=0,"",'Borehole Lithology'!E13))</f>
        <v/>
      </c>
      <c r="J5" s="5" t="str">
        <f>IF(ISBLANK('Borehole Lithology'!B13),"",'Borehole Lithology'!B13)</f>
        <v/>
      </c>
      <c r="K5" s="76" t="str">
        <f>IF($J5="","",IF('Borehole Lithology'!H13=0,"",'Borehole Lithology'!H13))</f>
        <v/>
      </c>
      <c r="L5" s="76" t="str">
        <f>IF($J5="","",IF('Borehole Lithology'!I13=0,"",'Borehole Lithology'!I13))</f>
        <v/>
      </c>
      <c r="M5" s="76" t="str">
        <f>IF($J5="","",IF('Borehole Lithology'!J13=0,"",'Borehole Lithology'!J13))</f>
        <v/>
      </c>
    </row>
    <row r="6" spans="1:13" x14ac:dyDescent="0.25">
      <c r="A6" s="76"/>
      <c r="B6" s="76" t="str">
        <f>IF($J6="","",IF('Borehole Information'!$D$9=0,"",'Borehole Information'!$D$9))</f>
        <v/>
      </c>
      <c r="C6" s="76" t="str">
        <f>IF($J6="","",IF('Borehole Information'!$E$9=0,"",'Borehole Information'!$E$9))</f>
        <v/>
      </c>
      <c r="D6" s="76" t="str">
        <f>IF($J6="","",IF('Borehole Information'!$F$9=0,"",'Borehole Information'!$F$9))</f>
        <v/>
      </c>
      <c r="E6" s="76" t="str">
        <f>IF($J6="","",IF('Borehole Lithology'!$F14=0,"",'Borehole Lithology'!$F14))</f>
        <v/>
      </c>
      <c r="F6" s="76" t="str">
        <f>IF($J6="","",IF('Borehole Lithology'!$G14=0,"",'Borehole Lithology'!$G14))</f>
        <v/>
      </c>
      <c r="G6" s="76" t="str">
        <f>IF($J6="","",IF('Borehole Lithology'!C14=0,"",'Borehole Lithology'!C14))</f>
        <v/>
      </c>
      <c r="H6" s="76" t="str">
        <f>IF($J6="","",IF('Borehole Lithology'!D14=0,"",'Borehole Lithology'!D14))</f>
        <v/>
      </c>
      <c r="I6" s="76" t="str">
        <f>IF($J6="","",IF('Borehole Lithology'!E14=0,"",'Borehole Lithology'!E14))</f>
        <v/>
      </c>
      <c r="J6" s="5" t="str">
        <f>IF(ISBLANK('Borehole Lithology'!B14),"",'Borehole Lithology'!B14)</f>
        <v/>
      </c>
      <c r="K6" s="76" t="str">
        <f>IF($J6="","",IF('Borehole Lithology'!H14=0,"",'Borehole Lithology'!H14))</f>
        <v/>
      </c>
      <c r="L6" s="76" t="str">
        <f>IF($J6="","",IF('Borehole Lithology'!I14=0,"",'Borehole Lithology'!I14))</f>
        <v/>
      </c>
      <c r="M6" s="76" t="str">
        <f>IF($J6="","",IF('Borehole Lithology'!J14=0,"",'Borehole Lithology'!J14))</f>
        <v/>
      </c>
    </row>
    <row r="7" spans="1:13" x14ac:dyDescent="0.25">
      <c r="A7" s="76"/>
      <c r="B7" s="76" t="str">
        <f>IF($J7="","",IF('Borehole Information'!$D$9=0,"",'Borehole Information'!$D$9))</f>
        <v/>
      </c>
      <c r="C7" s="76" t="str">
        <f>IF($J7="","",IF('Borehole Information'!$E$9=0,"",'Borehole Information'!$E$9))</f>
        <v/>
      </c>
      <c r="D7" s="76" t="str">
        <f>IF($J7="","",IF('Borehole Information'!$F$9=0,"",'Borehole Information'!$F$9))</f>
        <v/>
      </c>
      <c r="E7" s="76" t="str">
        <f>IF($J7="","",IF('Borehole Lithology'!$F15=0,"",'Borehole Lithology'!$F15))</f>
        <v/>
      </c>
      <c r="F7" s="76" t="str">
        <f>IF($J7="","",IF('Borehole Lithology'!$G15=0,"",'Borehole Lithology'!$G15))</f>
        <v/>
      </c>
      <c r="G7" s="76" t="str">
        <f>IF($J7="","",IF('Borehole Lithology'!C15=0,"",'Borehole Lithology'!C15))</f>
        <v/>
      </c>
      <c r="H7" s="76" t="str">
        <f>IF($J7="","",IF('Borehole Lithology'!D15=0,"",'Borehole Lithology'!D15))</f>
        <v/>
      </c>
      <c r="I7" s="76" t="str">
        <f>IF($J7="","",IF('Borehole Lithology'!E15=0,"",'Borehole Lithology'!E15))</f>
        <v/>
      </c>
      <c r="J7" s="5" t="str">
        <f>IF(ISBLANK('Borehole Lithology'!B15),"",'Borehole Lithology'!B15)</f>
        <v/>
      </c>
      <c r="K7" s="76" t="str">
        <f>IF($J7="","",IF('Borehole Lithology'!H15=0,"",'Borehole Lithology'!H15))</f>
        <v/>
      </c>
      <c r="L7" s="76" t="str">
        <f>IF($J7="","",IF('Borehole Lithology'!I15=0,"",'Borehole Lithology'!I15))</f>
        <v/>
      </c>
      <c r="M7" s="76" t="str">
        <f>IF($J7="","",IF('Borehole Lithology'!J15=0,"",'Borehole Lithology'!J15))</f>
        <v/>
      </c>
    </row>
    <row r="8" spans="1:13" x14ac:dyDescent="0.25">
      <c r="A8" s="76"/>
      <c r="B8" s="76" t="str">
        <f>IF($J8="","",IF('Borehole Information'!$D$9=0,"",'Borehole Information'!$D$9))</f>
        <v/>
      </c>
      <c r="C8" s="76" t="str">
        <f>IF($J8="","",IF('Borehole Information'!$E$9=0,"",'Borehole Information'!$E$9))</f>
        <v/>
      </c>
      <c r="D8" s="76" t="str">
        <f>IF($J8="","",IF('Borehole Information'!$F$9=0,"",'Borehole Information'!$F$9))</f>
        <v/>
      </c>
      <c r="E8" s="76" t="str">
        <f>IF($J8="","",IF('Borehole Lithology'!$F16=0,"",'Borehole Lithology'!$F16))</f>
        <v/>
      </c>
      <c r="F8" s="76" t="str">
        <f>IF($J8="","",IF('Borehole Lithology'!$G16=0,"",'Borehole Lithology'!$G16))</f>
        <v/>
      </c>
      <c r="G8" s="76" t="str">
        <f>IF($J8="","",IF('Borehole Lithology'!C16=0,"",'Borehole Lithology'!C16))</f>
        <v/>
      </c>
      <c r="H8" s="76" t="str">
        <f>IF($J8="","",IF('Borehole Lithology'!D16=0,"",'Borehole Lithology'!D16))</f>
        <v/>
      </c>
      <c r="I8" s="76" t="str">
        <f>IF($J8="","",IF('Borehole Lithology'!E16=0,"",'Borehole Lithology'!E16))</f>
        <v/>
      </c>
      <c r="J8" s="5" t="str">
        <f>IF(ISBLANK('Borehole Lithology'!B16),"",'Borehole Lithology'!B16)</f>
        <v/>
      </c>
      <c r="K8" s="76" t="str">
        <f>IF($J8="","",IF('Borehole Lithology'!H16=0,"",'Borehole Lithology'!H16))</f>
        <v/>
      </c>
      <c r="L8" s="76" t="str">
        <f>IF($J8="","",IF('Borehole Lithology'!I16=0,"",'Borehole Lithology'!I16))</f>
        <v/>
      </c>
      <c r="M8" s="76" t="str">
        <f>IF($J8="","",IF('Borehole Lithology'!J16=0,"",'Borehole Lithology'!J16))</f>
        <v/>
      </c>
    </row>
    <row r="9" spans="1:13" x14ac:dyDescent="0.25">
      <c r="A9" s="76"/>
      <c r="B9" s="76" t="str">
        <f>IF($J9="","",IF('Borehole Information'!$D$9=0,"",'Borehole Information'!$D$9))</f>
        <v/>
      </c>
      <c r="C9" s="76" t="str">
        <f>IF($J9="","",IF('Borehole Information'!$E$9=0,"",'Borehole Information'!$E$9))</f>
        <v/>
      </c>
      <c r="D9" s="76" t="str">
        <f>IF($J9="","",IF('Borehole Information'!$F$9=0,"",'Borehole Information'!$F$9))</f>
        <v/>
      </c>
      <c r="E9" s="76" t="str">
        <f>IF($J9="","",IF('Borehole Lithology'!$F17=0,"",'Borehole Lithology'!$F17))</f>
        <v/>
      </c>
      <c r="F9" s="76" t="str">
        <f>IF($J9="","",IF('Borehole Lithology'!$G17=0,"",'Borehole Lithology'!$G17))</f>
        <v/>
      </c>
      <c r="G9" s="76" t="str">
        <f>IF($J9="","",IF('Borehole Lithology'!C17=0,"",'Borehole Lithology'!C17))</f>
        <v/>
      </c>
      <c r="H9" s="76" t="str">
        <f>IF($J9="","",IF('Borehole Lithology'!D17=0,"",'Borehole Lithology'!D17))</f>
        <v/>
      </c>
      <c r="I9" s="76" t="str">
        <f>IF($J9="","",IF('Borehole Lithology'!E17=0,"",'Borehole Lithology'!E17))</f>
        <v/>
      </c>
      <c r="J9" s="5" t="str">
        <f>IF(ISBLANK('Borehole Lithology'!B17),"",'Borehole Lithology'!B17)</f>
        <v/>
      </c>
      <c r="K9" s="76" t="str">
        <f>IF($J9="","",IF('Borehole Lithology'!H17=0,"",'Borehole Lithology'!H17))</f>
        <v/>
      </c>
      <c r="L9" s="76" t="str">
        <f>IF($J9="","",IF('Borehole Lithology'!I17=0,"",'Borehole Lithology'!I17))</f>
        <v/>
      </c>
      <c r="M9" s="76" t="str">
        <f>IF($J9="","",IF('Borehole Lithology'!J17=0,"",'Borehole Lithology'!J17))</f>
        <v/>
      </c>
    </row>
    <row r="10" spans="1:13" x14ac:dyDescent="0.25">
      <c r="A10" s="76"/>
      <c r="B10" s="76" t="str">
        <f>IF($J10="","",IF('Borehole Information'!$D$9=0,"",'Borehole Information'!$D$9))</f>
        <v/>
      </c>
      <c r="C10" s="76" t="str">
        <f>IF($J10="","",IF('Borehole Information'!$E$9=0,"",'Borehole Information'!$E$9))</f>
        <v/>
      </c>
      <c r="D10" s="76" t="str">
        <f>IF($J10="","",IF('Borehole Information'!$F$9=0,"",'Borehole Information'!$F$9))</f>
        <v/>
      </c>
      <c r="E10" s="76" t="str">
        <f>IF($J10="","",IF('Borehole Lithology'!$F18=0,"",'Borehole Lithology'!$F18))</f>
        <v/>
      </c>
      <c r="F10" s="76" t="str">
        <f>IF($J10="","",IF('Borehole Lithology'!$G18=0,"",'Borehole Lithology'!$G18))</f>
        <v/>
      </c>
      <c r="G10" s="76" t="str">
        <f>IF($J10="","",IF('Borehole Lithology'!C18=0,"",'Borehole Lithology'!C18))</f>
        <v/>
      </c>
      <c r="H10" s="76" t="str">
        <f>IF($J10="","",IF('Borehole Lithology'!D18=0,"",'Borehole Lithology'!D18))</f>
        <v/>
      </c>
      <c r="I10" s="76" t="str">
        <f>IF($J10="","",IF('Borehole Lithology'!E18=0,"",'Borehole Lithology'!E18))</f>
        <v/>
      </c>
      <c r="J10" s="5" t="str">
        <f>IF(ISBLANK('Borehole Lithology'!B18),"",'Borehole Lithology'!B18)</f>
        <v/>
      </c>
      <c r="K10" s="76" t="str">
        <f>IF($J10="","",IF('Borehole Lithology'!H18=0,"",'Borehole Lithology'!H18))</f>
        <v/>
      </c>
      <c r="L10" s="76" t="str">
        <f>IF($J10="","",IF('Borehole Lithology'!I18=0,"",'Borehole Lithology'!I18))</f>
        <v/>
      </c>
      <c r="M10" s="76" t="str">
        <f>IF($J10="","",IF('Borehole Lithology'!J18=0,"",'Borehole Lithology'!J18))</f>
        <v/>
      </c>
    </row>
    <row r="11" spans="1:13" x14ac:dyDescent="0.25">
      <c r="A11" s="76"/>
      <c r="B11" s="76" t="str">
        <f>IF($J11="","",IF('Borehole Information'!$D$9=0,"",'Borehole Information'!$D$9))</f>
        <v/>
      </c>
      <c r="C11" s="76" t="str">
        <f>IF($J11="","",IF('Borehole Information'!$E$9=0,"",'Borehole Information'!$E$9))</f>
        <v/>
      </c>
      <c r="D11" s="76" t="str">
        <f>IF($J11="","",IF('Borehole Information'!$F$9=0,"",'Borehole Information'!$F$9))</f>
        <v/>
      </c>
      <c r="E11" s="76" t="str">
        <f>IF($J11="","",IF('Borehole Lithology'!$F19=0,"",'Borehole Lithology'!$F19))</f>
        <v/>
      </c>
      <c r="F11" s="76" t="str">
        <f>IF($J11="","",IF('Borehole Lithology'!$G19=0,"",'Borehole Lithology'!$G19))</f>
        <v/>
      </c>
      <c r="G11" s="76" t="str">
        <f>IF($J11="","",IF('Borehole Lithology'!C19=0,"",'Borehole Lithology'!C19))</f>
        <v/>
      </c>
      <c r="H11" s="76" t="str">
        <f>IF($J11="","",IF('Borehole Lithology'!D19=0,"",'Borehole Lithology'!D19))</f>
        <v/>
      </c>
      <c r="I11" s="76" t="str">
        <f>IF($J11="","",IF('Borehole Lithology'!E19=0,"",'Borehole Lithology'!E19))</f>
        <v/>
      </c>
      <c r="J11" s="5" t="str">
        <f>IF(ISBLANK('Borehole Lithology'!B19),"",'Borehole Lithology'!B19)</f>
        <v/>
      </c>
      <c r="K11" s="76" t="str">
        <f>IF($J11="","",IF('Borehole Lithology'!H19=0,"",'Borehole Lithology'!H19))</f>
        <v/>
      </c>
      <c r="L11" s="76" t="str">
        <f>IF($J11="","",IF('Borehole Lithology'!I19=0,"",'Borehole Lithology'!I19))</f>
        <v/>
      </c>
      <c r="M11" s="76" t="str">
        <f>IF($J11="","",IF('Borehole Lithology'!J19=0,"",'Borehole Lithology'!J19))</f>
        <v/>
      </c>
    </row>
    <row r="12" spans="1:13" x14ac:dyDescent="0.25">
      <c r="A12" s="76"/>
      <c r="B12" s="76" t="str">
        <f>IF($J12="","",IF('Borehole Information'!$D$9=0,"",'Borehole Information'!$D$9))</f>
        <v/>
      </c>
      <c r="C12" s="76" t="str">
        <f>IF($J12="","",IF('Borehole Information'!$E$9=0,"",'Borehole Information'!$E$9))</f>
        <v/>
      </c>
      <c r="D12" s="76" t="str">
        <f>IF($J12="","",IF('Borehole Information'!$F$9=0,"",'Borehole Information'!$F$9))</f>
        <v/>
      </c>
      <c r="E12" s="76" t="str">
        <f>IF($J12="","",IF('Borehole Lithology'!$F20=0,"",'Borehole Lithology'!$F20))</f>
        <v/>
      </c>
      <c r="F12" s="76" t="str">
        <f>IF($J12="","",IF('Borehole Lithology'!$G20=0,"",'Borehole Lithology'!$G20))</f>
        <v/>
      </c>
      <c r="G12" s="76" t="str">
        <f>IF($J12="","",IF('Borehole Lithology'!C20=0,"",'Borehole Lithology'!C20))</f>
        <v/>
      </c>
      <c r="H12" s="76" t="str">
        <f>IF($J12="","",IF('Borehole Lithology'!D20=0,"",'Borehole Lithology'!D20))</f>
        <v/>
      </c>
      <c r="I12" s="76" t="str">
        <f>IF($J12="","",IF('Borehole Lithology'!E20=0,"",'Borehole Lithology'!E20))</f>
        <v/>
      </c>
      <c r="J12" s="5" t="str">
        <f>IF(ISBLANK('Borehole Lithology'!B20),"",'Borehole Lithology'!B20)</f>
        <v/>
      </c>
      <c r="K12" s="76" t="str">
        <f>IF($J12="","",IF('Borehole Lithology'!H20=0,"",'Borehole Lithology'!H20))</f>
        <v/>
      </c>
      <c r="L12" s="76" t="str">
        <f>IF($J12="","",IF('Borehole Lithology'!I20=0,"",'Borehole Lithology'!I20))</f>
        <v/>
      </c>
      <c r="M12" s="76" t="str">
        <f>IF($J12="","",IF('Borehole Lithology'!J20=0,"",'Borehole Lithology'!J20))</f>
        <v/>
      </c>
    </row>
    <row r="13" spans="1:13" x14ac:dyDescent="0.25">
      <c r="A13" s="76"/>
      <c r="B13" s="76" t="str">
        <f>IF($J13="","",IF('Borehole Information'!$D$9=0,"",'Borehole Information'!$D$9))</f>
        <v/>
      </c>
      <c r="C13" s="76" t="str">
        <f>IF($J13="","",IF('Borehole Information'!$E$9=0,"",'Borehole Information'!$E$9))</f>
        <v/>
      </c>
      <c r="D13" s="76" t="str">
        <f>IF($J13="","",IF('Borehole Information'!$F$9=0,"",'Borehole Information'!$F$9))</f>
        <v/>
      </c>
      <c r="E13" s="76" t="str">
        <f>IF($J13="","",IF('Borehole Lithology'!$F21=0,"",'Borehole Lithology'!$F21))</f>
        <v/>
      </c>
      <c r="F13" s="76" t="str">
        <f>IF($J13="","",IF('Borehole Lithology'!$G21=0,"",'Borehole Lithology'!$G21))</f>
        <v/>
      </c>
      <c r="G13" s="76" t="str">
        <f>IF($J13="","",IF('Borehole Lithology'!C21=0,"",'Borehole Lithology'!C21))</f>
        <v/>
      </c>
      <c r="H13" s="76" t="str">
        <f>IF($J13="","",IF('Borehole Lithology'!D21=0,"",'Borehole Lithology'!D21))</f>
        <v/>
      </c>
      <c r="I13" s="76" t="str">
        <f>IF($J13="","",IF('Borehole Lithology'!E21=0,"",'Borehole Lithology'!E21))</f>
        <v/>
      </c>
      <c r="J13" s="5" t="str">
        <f>IF(ISBLANK('Borehole Lithology'!B21),"",'Borehole Lithology'!B21)</f>
        <v/>
      </c>
      <c r="K13" s="76" t="str">
        <f>IF($J13="","",IF('Borehole Lithology'!H21=0,"",'Borehole Lithology'!H21))</f>
        <v/>
      </c>
      <c r="L13" s="76" t="str">
        <f>IF($J13="","",IF('Borehole Lithology'!I21=0,"",'Borehole Lithology'!I21))</f>
        <v/>
      </c>
      <c r="M13" s="76" t="str">
        <f>IF($J13="","",IF('Borehole Lithology'!J21=0,"",'Borehole Lithology'!J21))</f>
        <v/>
      </c>
    </row>
    <row r="14" spans="1:13" x14ac:dyDescent="0.25">
      <c r="A14" s="76"/>
      <c r="B14" s="76" t="str">
        <f>IF($J14="","",IF('Borehole Information'!$D$9=0,"",'Borehole Information'!$D$9))</f>
        <v/>
      </c>
      <c r="C14" s="76" t="str">
        <f>IF($J14="","",IF('Borehole Information'!$E$9=0,"",'Borehole Information'!$E$9))</f>
        <v/>
      </c>
      <c r="D14" s="76" t="str">
        <f>IF($J14="","",IF('Borehole Information'!$F$9=0,"",'Borehole Information'!$F$9))</f>
        <v/>
      </c>
      <c r="E14" s="76" t="str">
        <f>IF($J14="","",IF('Borehole Lithology'!$F22=0,"",'Borehole Lithology'!$F22))</f>
        <v/>
      </c>
      <c r="F14" s="76" t="str">
        <f>IF($J14="","",IF('Borehole Lithology'!$G22=0,"",'Borehole Lithology'!$G22))</f>
        <v/>
      </c>
      <c r="G14" s="76" t="str">
        <f>IF($J14="","",IF('Borehole Lithology'!C22=0,"",'Borehole Lithology'!C22))</f>
        <v/>
      </c>
      <c r="H14" s="76" t="str">
        <f>IF($J14="","",IF('Borehole Lithology'!D22=0,"",'Borehole Lithology'!D22))</f>
        <v/>
      </c>
      <c r="I14" s="76" t="str">
        <f>IF($J14="","",IF('Borehole Lithology'!E22=0,"",'Borehole Lithology'!E22))</f>
        <v/>
      </c>
      <c r="J14" s="5" t="str">
        <f>IF(ISBLANK('Borehole Lithology'!B22),"",'Borehole Lithology'!B22)</f>
        <v/>
      </c>
      <c r="K14" s="76" t="str">
        <f>IF($J14="","",IF('Borehole Lithology'!H22=0,"",'Borehole Lithology'!H22))</f>
        <v/>
      </c>
      <c r="L14" s="76" t="str">
        <f>IF($J14="","",IF('Borehole Lithology'!I22=0,"",'Borehole Lithology'!I22))</f>
        <v/>
      </c>
      <c r="M14" s="76" t="str">
        <f>IF($J14="","",IF('Borehole Lithology'!J22=0,"",'Borehole Lithology'!J22))</f>
        <v/>
      </c>
    </row>
    <row r="15" spans="1:13" x14ac:dyDescent="0.25">
      <c r="A15" s="76"/>
      <c r="B15" s="76" t="str">
        <f>IF($J15="","",IF('Borehole Information'!$D$9=0,"",'Borehole Information'!$D$9))</f>
        <v/>
      </c>
      <c r="C15" s="76" t="str">
        <f>IF($J15="","",IF('Borehole Information'!$E$9=0,"",'Borehole Information'!$E$9))</f>
        <v/>
      </c>
      <c r="D15" s="76" t="str">
        <f>IF($J15="","",IF('Borehole Information'!$F$9=0,"",'Borehole Information'!$F$9))</f>
        <v/>
      </c>
      <c r="E15" s="76" t="str">
        <f>IF($J15="","",IF('Borehole Lithology'!$F23=0,"",'Borehole Lithology'!$F23))</f>
        <v/>
      </c>
      <c r="F15" s="76" t="str">
        <f>IF($J15="","",IF('Borehole Lithology'!$G23=0,"",'Borehole Lithology'!$G23))</f>
        <v/>
      </c>
      <c r="G15" s="76" t="str">
        <f>IF($J15="","",IF('Borehole Lithology'!C23=0,"",'Borehole Lithology'!C23))</f>
        <v/>
      </c>
      <c r="H15" s="76" t="str">
        <f>IF($J15="","",IF('Borehole Lithology'!D23=0,"",'Borehole Lithology'!D23))</f>
        <v/>
      </c>
      <c r="I15" s="76" t="str">
        <f>IF($J15="","",IF('Borehole Lithology'!E23=0,"",'Borehole Lithology'!E23))</f>
        <v/>
      </c>
      <c r="J15" s="5" t="str">
        <f>IF(ISBLANK('Borehole Lithology'!B23),"",'Borehole Lithology'!B23)</f>
        <v/>
      </c>
      <c r="K15" s="76" t="str">
        <f>IF($J15="","",IF('Borehole Lithology'!H23=0,"",'Borehole Lithology'!H23))</f>
        <v/>
      </c>
      <c r="L15" s="76" t="str">
        <f>IF($J15="","",IF('Borehole Lithology'!I23=0,"",'Borehole Lithology'!I23))</f>
        <v/>
      </c>
      <c r="M15" s="76" t="str">
        <f>IF($J15="","",IF('Borehole Lithology'!J23=0,"",'Borehole Lithology'!J23))</f>
        <v/>
      </c>
    </row>
    <row r="16" spans="1:13" x14ac:dyDescent="0.25">
      <c r="A16" s="76"/>
      <c r="B16" s="76" t="str">
        <f>IF($J16="","",IF('Borehole Information'!$D$9=0,"",'Borehole Information'!$D$9))</f>
        <v/>
      </c>
      <c r="C16" s="76" t="str">
        <f>IF($J16="","",IF('Borehole Information'!$E$9=0,"",'Borehole Information'!$E$9))</f>
        <v/>
      </c>
      <c r="D16" s="76" t="str">
        <f>IF($J16="","",IF('Borehole Information'!$F$9=0,"",'Borehole Information'!$F$9))</f>
        <v/>
      </c>
      <c r="E16" s="76" t="str">
        <f>IF($J16="","",IF('Borehole Lithology'!$F24=0,"",'Borehole Lithology'!$F24))</f>
        <v/>
      </c>
      <c r="F16" s="76" t="str">
        <f>IF($J16="","",IF('Borehole Lithology'!$G24=0,"",'Borehole Lithology'!$G24))</f>
        <v/>
      </c>
      <c r="G16" s="76" t="str">
        <f>IF($J16="","",IF('Borehole Lithology'!C24=0,"",'Borehole Lithology'!C24))</f>
        <v/>
      </c>
      <c r="H16" s="76" t="str">
        <f>IF($J16="","",IF('Borehole Lithology'!D24=0,"",'Borehole Lithology'!D24))</f>
        <v/>
      </c>
      <c r="I16" s="76" t="str">
        <f>IF($J16="","",IF('Borehole Lithology'!E24=0,"",'Borehole Lithology'!E24))</f>
        <v/>
      </c>
      <c r="J16" s="5" t="str">
        <f>IF(ISBLANK('Borehole Lithology'!B24),"",'Borehole Lithology'!B24)</f>
        <v/>
      </c>
      <c r="K16" s="76" t="str">
        <f>IF($J16="","",IF('Borehole Lithology'!H24=0,"",'Borehole Lithology'!H24))</f>
        <v/>
      </c>
      <c r="L16" s="76" t="str">
        <f>IF($J16="","",IF('Borehole Lithology'!I24=0,"",'Borehole Lithology'!I24))</f>
        <v/>
      </c>
      <c r="M16" s="76" t="str">
        <f>IF($J16="","",IF('Borehole Lithology'!J24=0,"",'Borehole Lithology'!J24))</f>
        <v/>
      </c>
    </row>
    <row r="17" spans="1:13" x14ac:dyDescent="0.25">
      <c r="A17" s="76"/>
      <c r="B17" s="76" t="str">
        <f>IF($J17="","",IF('Borehole Information'!$D$9=0,"",'Borehole Information'!$D$9))</f>
        <v/>
      </c>
      <c r="C17" s="76" t="str">
        <f>IF($J17="","",IF('Borehole Information'!$E$9=0,"",'Borehole Information'!$E$9))</f>
        <v/>
      </c>
      <c r="D17" s="76" t="str">
        <f>IF($J17="","",IF('Borehole Information'!$F$9=0,"",'Borehole Information'!$F$9))</f>
        <v/>
      </c>
      <c r="E17" s="76" t="str">
        <f>IF($J17="","",IF('Borehole Lithology'!$F25=0,"",'Borehole Lithology'!$F25))</f>
        <v/>
      </c>
      <c r="F17" s="76" t="str">
        <f>IF($J17="","",IF('Borehole Lithology'!$G25=0,"",'Borehole Lithology'!$G25))</f>
        <v/>
      </c>
      <c r="G17" s="76" t="str">
        <f>IF($J17="","",IF('Borehole Lithology'!C25=0,"",'Borehole Lithology'!C25))</f>
        <v/>
      </c>
      <c r="H17" s="76" t="str">
        <f>IF($J17="","",IF('Borehole Lithology'!D25=0,"",'Borehole Lithology'!D25))</f>
        <v/>
      </c>
      <c r="I17" s="76" t="str">
        <f>IF($J17="","",IF('Borehole Lithology'!E25=0,"",'Borehole Lithology'!E25))</f>
        <v/>
      </c>
      <c r="J17" s="5" t="str">
        <f>IF(ISBLANK('Borehole Lithology'!B25),"",'Borehole Lithology'!B25)</f>
        <v/>
      </c>
      <c r="K17" s="76" t="str">
        <f>IF($J17="","",IF('Borehole Lithology'!H25=0,"",'Borehole Lithology'!H25))</f>
        <v/>
      </c>
      <c r="L17" s="76" t="str">
        <f>IF($J17="","",IF('Borehole Lithology'!I25=0,"",'Borehole Lithology'!I25))</f>
        <v/>
      </c>
      <c r="M17" s="76" t="str">
        <f>IF($J17="","",IF('Borehole Lithology'!J25=0,"",'Borehole Lithology'!J25))</f>
        <v/>
      </c>
    </row>
    <row r="18" spans="1:13" x14ac:dyDescent="0.25">
      <c r="A18" s="76"/>
      <c r="B18" s="76" t="str">
        <f>IF($J18="","",IF('Borehole Information'!$D$9=0,"",'Borehole Information'!$D$9))</f>
        <v/>
      </c>
      <c r="C18" s="76" t="str">
        <f>IF($J18="","",IF('Borehole Information'!$E$9=0,"",'Borehole Information'!$E$9))</f>
        <v/>
      </c>
      <c r="D18" s="76" t="str">
        <f>IF($J18="","",IF('Borehole Information'!$F$9=0,"",'Borehole Information'!$F$9))</f>
        <v/>
      </c>
      <c r="E18" s="76" t="str">
        <f>IF($J18="","",IF('Borehole Lithology'!$F26=0,"",'Borehole Lithology'!$F26))</f>
        <v/>
      </c>
      <c r="F18" s="76" t="str">
        <f>IF($J18="","",IF('Borehole Lithology'!$G26=0,"",'Borehole Lithology'!$G26))</f>
        <v/>
      </c>
      <c r="G18" s="76" t="str">
        <f>IF($J18="","",IF('Borehole Lithology'!C26=0,"",'Borehole Lithology'!C26))</f>
        <v/>
      </c>
      <c r="H18" s="76" t="str">
        <f>IF($J18="","",IF('Borehole Lithology'!D26=0,"",'Borehole Lithology'!D26))</f>
        <v/>
      </c>
      <c r="I18" s="76" t="str">
        <f>IF($J18="","",IF('Borehole Lithology'!E26=0,"",'Borehole Lithology'!E26))</f>
        <v/>
      </c>
      <c r="J18" s="5" t="str">
        <f>IF(ISBLANK('Borehole Lithology'!B26),"",'Borehole Lithology'!B26)</f>
        <v/>
      </c>
      <c r="K18" s="76" t="str">
        <f>IF($J18="","",IF('Borehole Lithology'!H26=0,"",'Borehole Lithology'!H26))</f>
        <v/>
      </c>
      <c r="L18" s="76" t="str">
        <f>IF($J18="","",IF('Borehole Lithology'!I26=0,"",'Borehole Lithology'!I26))</f>
        <v/>
      </c>
      <c r="M18" s="76" t="str">
        <f>IF($J18="","",IF('Borehole Lithology'!J26=0,"",'Borehole Lithology'!J26))</f>
        <v/>
      </c>
    </row>
    <row r="19" spans="1:13" x14ac:dyDescent="0.25">
      <c r="A19" s="76"/>
      <c r="B19" s="76" t="str">
        <f>IF($J19="","",IF('Borehole Information'!$D$9=0,"",'Borehole Information'!$D$9))</f>
        <v/>
      </c>
      <c r="C19" s="76" t="str">
        <f>IF($J19="","",IF('Borehole Information'!$E$9=0,"",'Borehole Information'!$E$9))</f>
        <v/>
      </c>
      <c r="D19" s="76" t="str">
        <f>IF($J19="","",IF('Borehole Information'!$F$9=0,"",'Borehole Information'!$F$9))</f>
        <v/>
      </c>
      <c r="E19" s="76" t="str">
        <f>IF($J19="","",IF('Borehole Lithology'!$F27=0,"",'Borehole Lithology'!$F27))</f>
        <v/>
      </c>
      <c r="F19" s="76" t="str">
        <f>IF($J19="","",IF('Borehole Lithology'!$G27=0,"",'Borehole Lithology'!$G27))</f>
        <v/>
      </c>
      <c r="G19" s="76" t="str">
        <f>IF($J19="","",IF('Borehole Lithology'!C27=0,"",'Borehole Lithology'!C27))</f>
        <v/>
      </c>
      <c r="H19" s="76" t="str">
        <f>IF($J19="","",IF('Borehole Lithology'!D27=0,"",'Borehole Lithology'!D27))</f>
        <v/>
      </c>
      <c r="I19" s="76" t="str">
        <f>IF($J19="","",IF('Borehole Lithology'!E27=0,"",'Borehole Lithology'!E27))</f>
        <v/>
      </c>
      <c r="J19" s="5" t="str">
        <f>IF(ISBLANK('Borehole Lithology'!B27),"",'Borehole Lithology'!B27)</f>
        <v/>
      </c>
      <c r="K19" s="76" t="str">
        <f>IF($J19="","",IF('Borehole Lithology'!H27=0,"",'Borehole Lithology'!H27))</f>
        <v/>
      </c>
      <c r="L19" s="76" t="str">
        <f>IF($J19="","",IF('Borehole Lithology'!I27=0,"",'Borehole Lithology'!I27))</f>
        <v/>
      </c>
      <c r="M19" s="76" t="str">
        <f>IF($J19="","",IF('Borehole Lithology'!J27=0,"",'Borehole Lithology'!J27))</f>
        <v/>
      </c>
    </row>
    <row r="20" spans="1:13" x14ac:dyDescent="0.25">
      <c r="A20" s="76"/>
      <c r="B20" s="76" t="str">
        <f>IF($J20="","",IF('Borehole Information'!$D$9=0,"",'Borehole Information'!$D$9))</f>
        <v/>
      </c>
      <c r="C20" s="76" t="str">
        <f>IF($J20="","",IF('Borehole Information'!$E$9=0,"",'Borehole Information'!$E$9))</f>
        <v/>
      </c>
      <c r="D20" s="76" t="str">
        <f>IF($J20="","",IF('Borehole Information'!$F$9=0,"",'Borehole Information'!$F$9))</f>
        <v/>
      </c>
      <c r="E20" s="76" t="str">
        <f>IF($J20="","",IF('Borehole Lithology'!$F28=0,"",'Borehole Lithology'!$F28))</f>
        <v/>
      </c>
      <c r="F20" s="76" t="str">
        <f>IF($J20="","",IF('Borehole Lithology'!$G28=0,"",'Borehole Lithology'!$G28))</f>
        <v/>
      </c>
      <c r="G20" s="76" t="str">
        <f>IF($J20="","",IF('Borehole Lithology'!C28=0,"",'Borehole Lithology'!C28))</f>
        <v/>
      </c>
      <c r="H20" s="76" t="str">
        <f>IF($J20="","",IF('Borehole Lithology'!D28=0,"",'Borehole Lithology'!D28))</f>
        <v/>
      </c>
      <c r="I20" s="76" t="str">
        <f>IF($J20="","",IF('Borehole Lithology'!E28=0,"",'Borehole Lithology'!E28))</f>
        <v/>
      </c>
      <c r="J20" s="5" t="str">
        <f>IF(ISBLANK('Borehole Lithology'!B28),"",'Borehole Lithology'!B28)</f>
        <v/>
      </c>
      <c r="K20" s="76" t="str">
        <f>IF($J20="","",IF('Borehole Lithology'!H28=0,"",'Borehole Lithology'!H28))</f>
        <v/>
      </c>
      <c r="L20" s="76" t="str">
        <f>IF($J20="","",IF('Borehole Lithology'!I28=0,"",'Borehole Lithology'!I28))</f>
        <v/>
      </c>
      <c r="M20" s="76" t="str">
        <f>IF($J20="","",IF('Borehole Lithology'!J28=0,"",'Borehole Lithology'!J28))</f>
        <v/>
      </c>
    </row>
    <row r="21" spans="1:13" x14ac:dyDescent="0.25">
      <c r="A21" s="76"/>
      <c r="B21" s="76" t="str">
        <f>IF($J21="","",IF('Borehole Information'!$D$9=0,"",'Borehole Information'!$D$9))</f>
        <v/>
      </c>
      <c r="C21" s="76" t="str">
        <f>IF($J21="","",IF('Borehole Information'!$E$9=0,"",'Borehole Information'!$E$9))</f>
        <v/>
      </c>
      <c r="D21" s="76" t="str">
        <f>IF($J21="","",IF('Borehole Information'!$F$9=0,"",'Borehole Information'!$F$9))</f>
        <v/>
      </c>
      <c r="E21" s="76" t="str">
        <f>IF($J21="","",IF('Borehole Lithology'!$F29=0,"",'Borehole Lithology'!$F29))</f>
        <v/>
      </c>
      <c r="F21" s="76" t="str">
        <f>IF($J21="","",IF('Borehole Lithology'!$G29=0,"",'Borehole Lithology'!$G29))</f>
        <v/>
      </c>
      <c r="G21" s="76" t="str">
        <f>IF($J21="","",IF('Borehole Lithology'!C29=0,"",'Borehole Lithology'!C29))</f>
        <v/>
      </c>
      <c r="H21" s="76" t="str">
        <f>IF($J21="","",IF('Borehole Lithology'!D29=0,"",'Borehole Lithology'!D29))</f>
        <v/>
      </c>
      <c r="I21" s="76" t="str">
        <f>IF($J21="","",IF('Borehole Lithology'!E29=0,"",'Borehole Lithology'!E29))</f>
        <v/>
      </c>
      <c r="J21" s="5" t="str">
        <f>IF(ISBLANK('Borehole Lithology'!B29),"",'Borehole Lithology'!B29)</f>
        <v/>
      </c>
      <c r="K21" s="76" t="str">
        <f>IF($J21="","",IF('Borehole Lithology'!H29=0,"",'Borehole Lithology'!H29))</f>
        <v/>
      </c>
      <c r="L21" s="76" t="str">
        <f>IF($J21="","",IF('Borehole Lithology'!I29=0,"",'Borehole Lithology'!I29))</f>
        <v/>
      </c>
      <c r="M21" s="76" t="str">
        <f>IF($J21="","",IF('Borehole Lithology'!J29=0,"",'Borehole Lithology'!J29))</f>
        <v/>
      </c>
    </row>
    <row r="22" spans="1:13" x14ac:dyDescent="0.25">
      <c r="A22" s="76"/>
      <c r="B22" s="76" t="str">
        <f>IF($J22="","",IF('Borehole Information'!$D$9=0,"",'Borehole Information'!$D$9))</f>
        <v/>
      </c>
      <c r="C22" s="76" t="str">
        <f>IF($J22="","",IF('Borehole Information'!$E$9=0,"",'Borehole Information'!$E$9))</f>
        <v/>
      </c>
      <c r="D22" s="76" t="str">
        <f>IF($J22="","",IF('Borehole Information'!$F$9=0,"",'Borehole Information'!$F$9))</f>
        <v/>
      </c>
      <c r="E22" s="76" t="str">
        <f>IF($J22="","",IF('Borehole Lithology'!$F30=0,"",'Borehole Lithology'!$F30))</f>
        <v/>
      </c>
      <c r="F22" s="76" t="str">
        <f>IF($J22="","",IF('Borehole Lithology'!$G30=0,"",'Borehole Lithology'!$G30))</f>
        <v/>
      </c>
      <c r="G22" s="76" t="str">
        <f>IF($J22="","",IF('Borehole Lithology'!C30=0,"",'Borehole Lithology'!C30))</f>
        <v/>
      </c>
      <c r="H22" s="76" t="str">
        <f>IF($J22="","",IF('Borehole Lithology'!D30=0,"",'Borehole Lithology'!D30))</f>
        <v/>
      </c>
      <c r="I22" s="76" t="str">
        <f>IF($J22="","",IF('Borehole Lithology'!E30=0,"",'Borehole Lithology'!E30))</f>
        <v/>
      </c>
      <c r="J22" s="5" t="str">
        <f>IF(ISBLANK('Borehole Lithology'!B30),"",'Borehole Lithology'!B30)</f>
        <v/>
      </c>
      <c r="K22" s="76" t="str">
        <f>IF($J22="","",IF('Borehole Lithology'!H30=0,"",'Borehole Lithology'!H30))</f>
        <v/>
      </c>
      <c r="L22" s="76" t="str">
        <f>IF($J22="","",IF('Borehole Lithology'!I30=0,"",'Borehole Lithology'!I30))</f>
        <v/>
      </c>
      <c r="M22" s="76" t="str">
        <f>IF($J22="","",IF('Borehole Lithology'!J30=0,"",'Borehole Lithology'!J30))</f>
        <v/>
      </c>
    </row>
    <row r="23" spans="1:13" x14ac:dyDescent="0.25">
      <c r="A23" s="76"/>
      <c r="B23" s="76" t="str">
        <f>IF($J23="","",IF('Borehole Information'!$D$9=0,"",'Borehole Information'!$D$9))</f>
        <v/>
      </c>
      <c r="C23" s="76" t="str">
        <f>IF($J23="","",IF('Borehole Information'!$E$9=0,"",'Borehole Information'!$E$9))</f>
        <v/>
      </c>
      <c r="D23" s="76" t="str">
        <f>IF($J23="","",IF('Borehole Information'!$F$9=0,"",'Borehole Information'!$F$9))</f>
        <v/>
      </c>
      <c r="E23" s="76" t="str">
        <f>IF($J23="","",IF('Borehole Lithology'!$F31=0,"",'Borehole Lithology'!$F31))</f>
        <v/>
      </c>
      <c r="F23" s="76" t="str">
        <f>IF($J23="","",IF('Borehole Lithology'!$G31=0,"",'Borehole Lithology'!$G31))</f>
        <v/>
      </c>
      <c r="G23" s="76" t="str">
        <f>IF($J23="","",IF('Borehole Lithology'!C31=0,"",'Borehole Lithology'!C31))</f>
        <v/>
      </c>
      <c r="H23" s="76" t="str">
        <f>IF($J23="","",IF('Borehole Lithology'!D31=0,"",'Borehole Lithology'!D31))</f>
        <v/>
      </c>
      <c r="I23" s="76" t="str">
        <f>IF($J23="","",IF('Borehole Lithology'!E31=0,"",'Borehole Lithology'!E31))</f>
        <v/>
      </c>
      <c r="J23" s="5" t="str">
        <f>IF(ISBLANK('Borehole Lithology'!B31),"",'Borehole Lithology'!B31)</f>
        <v/>
      </c>
      <c r="K23" s="76" t="str">
        <f>IF($J23="","",IF('Borehole Lithology'!H31=0,"",'Borehole Lithology'!H31))</f>
        <v/>
      </c>
      <c r="L23" s="76" t="str">
        <f>IF($J23="","",IF('Borehole Lithology'!I31=0,"",'Borehole Lithology'!I31))</f>
        <v/>
      </c>
      <c r="M23" s="76" t="str">
        <f>IF($J23="","",IF('Borehole Lithology'!J31=0,"",'Borehole Lithology'!J31))</f>
        <v/>
      </c>
    </row>
    <row r="24" spans="1:13" x14ac:dyDescent="0.25">
      <c r="A24" s="76"/>
      <c r="B24" s="76" t="str">
        <f>IF($J24="","",IF('Borehole Information'!$D$9=0,"",'Borehole Information'!$D$9))</f>
        <v/>
      </c>
      <c r="C24" s="76" t="str">
        <f>IF($J24="","",IF('Borehole Information'!$E$9=0,"",'Borehole Information'!$E$9))</f>
        <v/>
      </c>
      <c r="D24" s="76" t="str">
        <f>IF($J24="","",IF('Borehole Information'!$F$9=0,"",'Borehole Information'!$F$9))</f>
        <v/>
      </c>
      <c r="E24" s="76" t="str">
        <f>IF($J24="","",IF('Borehole Lithology'!$F32=0,"",'Borehole Lithology'!$F32))</f>
        <v/>
      </c>
      <c r="F24" s="76" t="str">
        <f>IF($J24="","",IF('Borehole Lithology'!$G32=0,"",'Borehole Lithology'!$G32))</f>
        <v/>
      </c>
      <c r="G24" s="76" t="str">
        <f>IF($J24="","",IF('Borehole Lithology'!C32=0,"",'Borehole Lithology'!C32))</f>
        <v/>
      </c>
      <c r="H24" s="76" t="str">
        <f>IF($J24="","",IF('Borehole Lithology'!D32=0,"",'Borehole Lithology'!D32))</f>
        <v/>
      </c>
      <c r="I24" s="76" t="str">
        <f>IF($J24="","",IF('Borehole Lithology'!E32=0,"",'Borehole Lithology'!E32))</f>
        <v/>
      </c>
      <c r="J24" s="5" t="str">
        <f>IF(ISBLANK('Borehole Lithology'!B32),"",'Borehole Lithology'!B32)</f>
        <v/>
      </c>
      <c r="K24" s="76" t="str">
        <f>IF($J24="","",IF('Borehole Lithology'!H32=0,"",'Borehole Lithology'!H32))</f>
        <v/>
      </c>
      <c r="L24" s="76" t="str">
        <f>IF($J24="","",IF('Borehole Lithology'!I32=0,"",'Borehole Lithology'!I32))</f>
        <v/>
      </c>
      <c r="M24" s="76" t="str">
        <f>IF($J24="","",IF('Borehole Lithology'!J32=0,"",'Borehole Lithology'!J32))</f>
        <v/>
      </c>
    </row>
    <row r="25" spans="1:13" x14ac:dyDescent="0.25">
      <c r="A25" s="76"/>
      <c r="B25" s="76" t="str">
        <f>IF($J25="","",IF('Borehole Information'!$D$9=0,"",'Borehole Information'!$D$9))</f>
        <v/>
      </c>
      <c r="C25" s="76" t="str">
        <f>IF($J25="","",IF('Borehole Information'!$E$9=0,"",'Borehole Information'!$E$9))</f>
        <v/>
      </c>
      <c r="D25" s="76" t="str">
        <f>IF($J25="","",IF('Borehole Information'!$F$9=0,"",'Borehole Information'!$F$9))</f>
        <v/>
      </c>
      <c r="E25" s="76" t="str">
        <f>IF($J25="","",IF('Borehole Lithology'!$F33=0,"",'Borehole Lithology'!$F33))</f>
        <v/>
      </c>
      <c r="F25" s="76" t="str">
        <f>IF($J25="","",IF('Borehole Lithology'!$G33=0,"",'Borehole Lithology'!$G33))</f>
        <v/>
      </c>
      <c r="G25" s="76" t="str">
        <f>IF($J25="","",IF('Borehole Lithology'!C33=0,"",'Borehole Lithology'!C33))</f>
        <v/>
      </c>
      <c r="H25" s="76" t="str">
        <f>IF($J25="","",IF('Borehole Lithology'!D33=0,"",'Borehole Lithology'!D33))</f>
        <v/>
      </c>
      <c r="I25" s="76" t="str">
        <f>IF($J25="","",IF('Borehole Lithology'!E33=0,"",'Borehole Lithology'!E33))</f>
        <v/>
      </c>
      <c r="J25" s="5" t="str">
        <f>IF(ISBLANK('Borehole Lithology'!B33),"",'Borehole Lithology'!B33)</f>
        <v/>
      </c>
      <c r="K25" s="76" t="str">
        <f>IF($J25="","",IF('Borehole Lithology'!H33=0,"",'Borehole Lithology'!H33))</f>
        <v/>
      </c>
      <c r="L25" s="76" t="str">
        <f>IF($J25="","",IF('Borehole Lithology'!I33=0,"",'Borehole Lithology'!I33))</f>
        <v/>
      </c>
      <c r="M25" s="76" t="str">
        <f>IF($J25="","",IF('Borehole Lithology'!J33=0,"",'Borehole Lithology'!J33))</f>
        <v/>
      </c>
    </row>
    <row r="26" spans="1:13" x14ac:dyDescent="0.25">
      <c r="A26" s="76"/>
      <c r="B26" s="76" t="str">
        <f>IF($J26="","",IF('Borehole Information'!$D$9=0,"",'Borehole Information'!$D$9))</f>
        <v/>
      </c>
      <c r="C26" s="76" t="str">
        <f>IF($J26="","",IF('Borehole Information'!$E$9=0,"",'Borehole Information'!$E$9))</f>
        <v/>
      </c>
      <c r="D26" s="76" t="str">
        <f>IF($J26="","",IF('Borehole Information'!$F$9=0,"",'Borehole Information'!$F$9))</f>
        <v/>
      </c>
      <c r="E26" s="76" t="str">
        <f>IF($J26="","",IF('Borehole Lithology'!$F34=0,"",'Borehole Lithology'!$F34))</f>
        <v/>
      </c>
      <c r="F26" s="76" t="str">
        <f>IF($J26="","",IF('Borehole Lithology'!$G34=0,"",'Borehole Lithology'!$G34))</f>
        <v/>
      </c>
      <c r="G26" s="76" t="str">
        <f>IF($J26="","",IF('Borehole Lithology'!C34=0,"",'Borehole Lithology'!C34))</f>
        <v/>
      </c>
      <c r="H26" s="76" t="str">
        <f>IF($J26="","",IF('Borehole Lithology'!D34=0,"",'Borehole Lithology'!D34))</f>
        <v/>
      </c>
      <c r="I26" s="76" t="str">
        <f>IF($J26="","",IF('Borehole Lithology'!E34=0,"",'Borehole Lithology'!E34))</f>
        <v/>
      </c>
      <c r="J26" s="5" t="str">
        <f>IF(ISBLANK('Borehole Lithology'!B34),"",'Borehole Lithology'!B34)</f>
        <v/>
      </c>
      <c r="K26" s="76" t="str">
        <f>IF($J26="","",IF('Borehole Lithology'!H34=0,"",'Borehole Lithology'!H34))</f>
        <v/>
      </c>
      <c r="L26" s="76" t="str">
        <f>IF($J26="","",IF('Borehole Lithology'!I34=0,"",'Borehole Lithology'!I34))</f>
        <v/>
      </c>
      <c r="M26" s="76" t="str">
        <f>IF($J26="","",IF('Borehole Lithology'!J34=0,"",'Borehole Lithology'!J34))</f>
        <v/>
      </c>
    </row>
    <row r="27" spans="1:13" x14ac:dyDescent="0.25">
      <c r="A27" s="76"/>
      <c r="B27" s="76" t="str">
        <f>IF($J27="","",IF('Borehole Information'!$D$9=0,"",'Borehole Information'!$D$9))</f>
        <v/>
      </c>
      <c r="C27" s="76" t="str">
        <f>IF($J27="","",IF('Borehole Information'!$E$9=0,"",'Borehole Information'!$E$9))</f>
        <v/>
      </c>
      <c r="D27" s="76" t="str">
        <f>IF($J27="","",IF('Borehole Information'!$F$9=0,"",'Borehole Information'!$F$9))</f>
        <v/>
      </c>
      <c r="E27" s="76" t="str">
        <f>IF($J27="","",IF('Borehole Lithology'!$F35=0,"",'Borehole Lithology'!$F35))</f>
        <v/>
      </c>
      <c r="F27" s="76" t="str">
        <f>IF($J27="","",IF('Borehole Lithology'!$G35=0,"",'Borehole Lithology'!$G35))</f>
        <v/>
      </c>
      <c r="G27" s="76" t="str">
        <f>IF($J27="","",IF('Borehole Lithology'!C35=0,"",'Borehole Lithology'!C35))</f>
        <v/>
      </c>
      <c r="H27" s="76" t="str">
        <f>IF($J27="","",IF('Borehole Lithology'!D35=0,"",'Borehole Lithology'!D35))</f>
        <v/>
      </c>
      <c r="I27" s="76" t="str">
        <f>IF($J27="","",IF('Borehole Lithology'!E35=0,"",'Borehole Lithology'!E35))</f>
        <v/>
      </c>
      <c r="J27" s="5" t="str">
        <f>IF(ISBLANK('Borehole Lithology'!B35),"",'Borehole Lithology'!B35)</f>
        <v/>
      </c>
      <c r="K27" s="76" t="str">
        <f>IF($J27="","",IF('Borehole Lithology'!H35=0,"",'Borehole Lithology'!H35))</f>
        <v/>
      </c>
      <c r="L27" s="76" t="str">
        <f>IF($J27="","",IF('Borehole Lithology'!I35=0,"",'Borehole Lithology'!I35))</f>
        <v/>
      </c>
      <c r="M27" s="76" t="str">
        <f>IF($J27="","",IF('Borehole Lithology'!J35=0,"",'Borehole Lithology'!J35))</f>
        <v/>
      </c>
    </row>
    <row r="28" spans="1:13" x14ac:dyDescent="0.25">
      <c r="A28" s="76"/>
      <c r="B28" s="76" t="str">
        <f>IF($J28="","",IF('Borehole Information'!$D$9=0,"",'Borehole Information'!$D$9))</f>
        <v/>
      </c>
      <c r="C28" s="76" t="str">
        <f>IF($J28="","",IF('Borehole Information'!$E$9=0,"",'Borehole Information'!$E$9))</f>
        <v/>
      </c>
      <c r="D28" s="76" t="str">
        <f>IF($J28="","",IF('Borehole Information'!$F$9=0,"",'Borehole Information'!$F$9))</f>
        <v/>
      </c>
      <c r="E28" s="76" t="str">
        <f>IF($J28="","",IF('Borehole Lithology'!$F36=0,"",'Borehole Lithology'!$F36))</f>
        <v/>
      </c>
      <c r="F28" s="76" t="str">
        <f>IF($J28="","",IF('Borehole Lithology'!$G36=0,"",'Borehole Lithology'!$G36))</f>
        <v/>
      </c>
      <c r="G28" s="76" t="str">
        <f>IF($J28="","",IF('Borehole Lithology'!C36=0,"",'Borehole Lithology'!C36))</f>
        <v/>
      </c>
      <c r="H28" s="76" t="str">
        <f>IF($J28="","",IF('Borehole Lithology'!D36=0,"",'Borehole Lithology'!D36))</f>
        <v/>
      </c>
      <c r="I28" s="76" t="str">
        <f>IF($J28="","",IF('Borehole Lithology'!E36=0,"",'Borehole Lithology'!E36))</f>
        <v/>
      </c>
      <c r="J28" s="5" t="str">
        <f>IF(ISBLANK('Borehole Lithology'!B36),"",'Borehole Lithology'!B36)</f>
        <v/>
      </c>
      <c r="K28" s="76" t="str">
        <f>IF($J28="","",IF('Borehole Lithology'!H36=0,"",'Borehole Lithology'!H36))</f>
        <v/>
      </c>
      <c r="L28" s="76" t="str">
        <f>IF($J28="","",IF('Borehole Lithology'!I36=0,"",'Borehole Lithology'!I36))</f>
        <v/>
      </c>
      <c r="M28" s="76" t="str">
        <f>IF($J28="","",IF('Borehole Lithology'!J36=0,"",'Borehole Lithology'!J36))</f>
        <v/>
      </c>
    </row>
    <row r="29" spans="1:13" x14ac:dyDescent="0.25">
      <c r="A29" s="76"/>
      <c r="B29" s="76" t="str">
        <f>IF($J29="","",IF('Borehole Information'!$D$9=0,"",'Borehole Information'!$D$9))</f>
        <v/>
      </c>
      <c r="C29" s="76" t="str">
        <f>IF($J29="","",IF('Borehole Information'!$E$9=0,"",'Borehole Information'!$E$9))</f>
        <v/>
      </c>
      <c r="D29" s="76" t="str">
        <f>IF($J29="","",IF('Borehole Information'!$F$9=0,"",'Borehole Information'!$F$9))</f>
        <v/>
      </c>
      <c r="E29" s="76" t="str">
        <f>IF($J29="","",IF('Borehole Lithology'!$F37=0,"",'Borehole Lithology'!$F37))</f>
        <v/>
      </c>
      <c r="F29" s="76" t="str">
        <f>IF($J29="","",IF('Borehole Lithology'!$G37=0,"",'Borehole Lithology'!$G37))</f>
        <v/>
      </c>
      <c r="G29" s="76" t="str">
        <f>IF($J29="","",IF('Borehole Lithology'!C37=0,"",'Borehole Lithology'!C37))</f>
        <v/>
      </c>
      <c r="H29" s="76" t="str">
        <f>IF($J29="","",IF('Borehole Lithology'!D37=0,"",'Borehole Lithology'!D37))</f>
        <v/>
      </c>
      <c r="I29" s="76" t="str">
        <f>IF($J29="","",IF('Borehole Lithology'!E37=0,"",'Borehole Lithology'!E37))</f>
        <v/>
      </c>
      <c r="J29" s="5" t="str">
        <f>IF(ISBLANK('Borehole Lithology'!B37),"",'Borehole Lithology'!B37)</f>
        <v/>
      </c>
      <c r="K29" s="76" t="str">
        <f>IF($J29="","",IF('Borehole Lithology'!H37=0,"",'Borehole Lithology'!H37))</f>
        <v/>
      </c>
      <c r="L29" s="76" t="str">
        <f>IF($J29="","",IF('Borehole Lithology'!I37=0,"",'Borehole Lithology'!I37))</f>
        <v/>
      </c>
      <c r="M29" s="76" t="str">
        <f>IF($J29="","",IF('Borehole Lithology'!J37=0,"",'Borehole Lithology'!J37))</f>
        <v/>
      </c>
    </row>
    <row r="30" spans="1:13" x14ac:dyDescent="0.25">
      <c r="A30" s="76"/>
      <c r="B30" s="76" t="str">
        <f>IF($J30="","",IF('Borehole Information'!$D$9=0,"",'Borehole Information'!$D$9))</f>
        <v/>
      </c>
      <c r="C30" s="76" t="str">
        <f>IF($J30="","",IF('Borehole Information'!$E$9=0,"",'Borehole Information'!$E$9))</f>
        <v/>
      </c>
      <c r="D30" s="76" t="str">
        <f>IF($J30="","",IF('Borehole Information'!$F$9=0,"",'Borehole Information'!$F$9))</f>
        <v/>
      </c>
      <c r="E30" s="76" t="str">
        <f>IF($J30="","",IF('Borehole Lithology'!$F38=0,"",'Borehole Lithology'!$F38))</f>
        <v/>
      </c>
      <c r="F30" s="76" t="str">
        <f>IF($J30="","",IF('Borehole Lithology'!$G38=0,"",'Borehole Lithology'!$G38))</f>
        <v/>
      </c>
      <c r="G30" s="76" t="str">
        <f>IF($J30="","",IF('Borehole Lithology'!C38=0,"",'Borehole Lithology'!C38))</f>
        <v/>
      </c>
      <c r="H30" s="76" t="str">
        <f>IF($J30="","",IF('Borehole Lithology'!D38=0,"",'Borehole Lithology'!D38))</f>
        <v/>
      </c>
      <c r="I30" s="76" t="str">
        <f>IF($J30="","",IF('Borehole Lithology'!E38=0,"",'Borehole Lithology'!E38))</f>
        <v/>
      </c>
      <c r="J30" s="5" t="str">
        <f>IF(ISBLANK('Borehole Lithology'!B38),"",'Borehole Lithology'!B38)</f>
        <v/>
      </c>
      <c r="K30" s="76" t="str">
        <f>IF($J30="","",IF('Borehole Lithology'!H38=0,"",'Borehole Lithology'!H38))</f>
        <v/>
      </c>
      <c r="L30" s="76" t="str">
        <f>IF($J30="","",IF('Borehole Lithology'!I38=0,"",'Borehole Lithology'!I38))</f>
        <v/>
      </c>
      <c r="M30" s="76" t="str">
        <f>IF($J30="","",IF('Borehole Lithology'!J38=0,"",'Borehole Lithology'!J38))</f>
        <v/>
      </c>
    </row>
    <row r="31" spans="1:13" x14ac:dyDescent="0.25">
      <c r="A31" s="76"/>
      <c r="B31" s="76" t="str">
        <f>IF($J31="","",IF('Borehole Information'!$D$9=0,"",'Borehole Information'!$D$9))</f>
        <v/>
      </c>
      <c r="C31" s="76" t="str">
        <f>IF($J31="","",IF('Borehole Information'!$E$9=0,"",'Borehole Information'!$E$9))</f>
        <v/>
      </c>
      <c r="D31" s="76" t="str">
        <f>IF($J31="","",IF('Borehole Information'!$F$9=0,"",'Borehole Information'!$F$9))</f>
        <v/>
      </c>
      <c r="E31" s="76" t="str">
        <f>IF($J31="","",IF('Borehole Lithology'!$F39=0,"",'Borehole Lithology'!$F39))</f>
        <v/>
      </c>
      <c r="F31" s="76" t="str">
        <f>IF($J31="","",IF('Borehole Lithology'!$G39=0,"",'Borehole Lithology'!$G39))</f>
        <v/>
      </c>
      <c r="G31" s="76" t="str">
        <f>IF($J31="","",IF('Borehole Lithology'!C39=0,"",'Borehole Lithology'!C39))</f>
        <v/>
      </c>
      <c r="H31" s="76" t="str">
        <f>IF($J31="","",IF('Borehole Lithology'!D39=0,"",'Borehole Lithology'!D39))</f>
        <v/>
      </c>
      <c r="I31" s="76" t="str">
        <f>IF($J31="","",IF('Borehole Lithology'!E39=0,"",'Borehole Lithology'!E39))</f>
        <v/>
      </c>
      <c r="J31" s="5" t="str">
        <f>IF(ISBLANK('Borehole Lithology'!B39),"",'Borehole Lithology'!B39)</f>
        <v/>
      </c>
      <c r="K31" s="76" t="str">
        <f>IF($J31="","",IF('Borehole Lithology'!H39=0,"",'Borehole Lithology'!H39))</f>
        <v/>
      </c>
      <c r="L31" s="76" t="str">
        <f>IF($J31="","",IF('Borehole Lithology'!I39=0,"",'Borehole Lithology'!I39))</f>
        <v/>
      </c>
      <c r="M31" s="76" t="str">
        <f>IF($J31="","",IF('Borehole Lithology'!J39=0,"",'Borehole Lithology'!J39))</f>
        <v/>
      </c>
    </row>
    <row r="32" spans="1:13" x14ac:dyDescent="0.25">
      <c r="A32" s="76"/>
      <c r="B32" s="76" t="str">
        <f>IF($J32="","",IF('Borehole Information'!$D$9=0,"",'Borehole Information'!$D$9))</f>
        <v/>
      </c>
      <c r="C32" s="76" t="str">
        <f>IF($J32="","",IF('Borehole Information'!$E$9=0,"",'Borehole Information'!$E$9))</f>
        <v/>
      </c>
      <c r="D32" s="76" t="str">
        <f>IF($J32="","",IF('Borehole Information'!$F$9=0,"",'Borehole Information'!$F$9))</f>
        <v/>
      </c>
      <c r="E32" s="76" t="str">
        <f>IF($J32="","",IF('Borehole Lithology'!$F40=0,"",'Borehole Lithology'!$F40))</f>
        <v/>
      </c>
      <c r="F32" s="76" t="str">
        <f>IF($J32="","",IF('Borehole Lithology'!$G40=0,"",'Borehole Lithology'!$G40))</f>
        <v/>
      </c>
      <c r="G32" s="76" t="str">
        <f>IF($J32="","",IF('Borehole Lithology'!C40=0,"",'Borehole Lithology'!C40))</f>
        <v/>
      </c>
      <c r="H32" s="76" t="str">
        <f>IF($J32="","",IF('Borehole Lithology'!D40=0,"",'Borehole Lithology'!D40))</f>
        <v/>
      </c>
      <c r="I32" s="76" t="str">
        <f>IF($J32="","",IF('Borehole Lithology'!E40=0,"",'Borehole Lithology'!E40))</f>
        <v/>
      </c>
      <c r="J32" s="5" t="str">
        <f>IF(ISBLANK('Borehole Lithology'!B40),"",'Borehole Lithology'!B40)</f>
        <v/>
      </c>
      <c r="K32" s="76" t="str">
        <f>IF($J32="","",IF('Borehole Lithology'!H40=0,"",'Borehole Lithology'!H40))</f>
        <v/>
      </c>
      <c r="L32" s="76" t="str">
        <f>IF($J32="","",IF('Borehole Lithology'!I40=0,"",'Borehole Lithology'!I40))</f>
        <v/>
      </c>
      <c r="M32" s="76" t="str">
        <f>IF($J32="","",IF('Borehole Lithology'!J40=0,"",'Borehole Lithology'!J40))</f>
        <v/>
      </c>
    </row>
    <row r="33" spans="1:13" x14ac:dyDescent="0.25">
      <c r="A33" s="76"/>
      <c r="B33" s="76" t="str">
        <f>IF($J33="","",IF('Borehole Information'!$D$9=0,"",'Borehole Information'!$D$9))</f>
        <v/>
      </c>
      <c r="C33" s="76" t="str">
        <f>IF($J33="","",IF('Borehole Information'!$E$9=0,"",'Borehole Information'!$E$9))</f>
        <v/>
      </c>
      <c r="D33" s="76" t="str">
        <f>IF($J33="","",IF('Borehole Information'!$F$9=0,"",'Borehole Information'!$F$9))</f>
        <v/>
      </c>
      <c r="E33" s="76" t="str">
        <f>IF($J33="","",IF('Borehole Lithology'!$F41=0,"",'Borehole Lithology'!$F41))</f>
        <v/>
      </c>
      <c r="F33" s="76" t="str">
        <f>IF($J33="","",IF('Borehole Lithology'!$G41=0,"",'Borehole Lithology'!$G41))</f>
        <v/>
      </c>
      <c r="G33" s="76" t="str">
        <f>IF($J33="","",IF('Borehole Lithology'!C41=0,"",'Borehole Lithology'!C41))</f>
        <v/>
      </c>
      <c r="H33" s="76" t="str">
        <f>IF($J33="","",IF('Borehole Lithology'!D41=0,"",'Borehole Lithology'!D41))</f>
        <v/>
      </c>
      <c r="I33" s="76" t="str">
        <f>IF($J33="","",IF('Borehole Lithology'!E41=0,"",'Borehole Lithology'!E41))</f>
        <v/>
      </c>
      <c r="J33" s="5" t="str">
        <f>IF(ISBLANK('Borehole Lithology'!B41),"",'Borehole Lithology'!B41)</f>
        <v/>
      </c>
      <c r="K33" s="76" t="str">
        <f>IF($J33="","",IF('Borehole Lithology'!H41=0,"",'Borehole Lithology'!H41))</f>
        <v/>
      </c>
      <c r="L33" s="76" t="str">
        <f>IF($J33="","",IF('Borehole Lithology'!I41=0,"",'Borehole Lithology'!I41))</f>
        <v/>
      </c>
      <c r="M33" s="76" t="str">
        <f>IF($J33="","",IF('Borehole Lithology'!J41=0,"",'Borehole Lithology'!J41))</f>
        <v/>
      </c>
    </row>
    <row r="34" spans="1:13" x14ac:dyDescent="0.25">
      <c r="A34" s="76"/>
      <c r="B34" s="76" t="str">
        <f>IF($J34="","",IF('Borehole Information'!$D$9=0,"",'Borehole Information'!$D$9))</f>
        <v/>
      </c>
      <c r="C34" s="76" t="str">
        <f>IF($J34="","",IF('Borehole Information'!$E$9=0,"",'Borehole Information'!$E$9))</f>
        <v/>
      </c>
      <c r="D34" s="76" t="str">
        <f>IF($J34="","",IF('Borehole Information'!$F$9=0,"",'Borehole Information'!$F$9))</f>
        <v/>
      </c>
      <c r="E34" s="76" t="str">
        <f>IF($J34="","",IF('Borehole Lithology'!$F42=0,"",'Borehole Lithology'!$F42))</f>
        <v/>
      </c>
      <c r="F34" s="76" t="str">
        <f>IF($J34="","",IF('Borehole Lithology'!$G42=0,"",'Borehole Lithology'!$G42))</f>
        <v/>
      </c>
      <c r="G34" s="76" t="str">
        <f>IF($J34="","",IF('Borehole Lithology'!C42=0,"",'Borehole Lithology'!C42))</f>
        <v/>
      </c>
      <c r="H34" s="76" t="str">
        <f>IF($J34="","",IF('Borehole Lithology'!D42=0,"",'Borehole Lithology'!D42))</f>
        <v/>
      </c>
      <c r="I34" s="76" t="str">
        <f>IF($J34="","",IF('Borehole Lithology'!E42=0,"",'Borehole Lithology'!E42))</f>
        <v/>
      </c>
      <c r="J34" s="5" t="str">
        <f>IF(ISBLANK('Borehole Lithology'!B42),"",'Borehole Lithology'!B42)</f>
        <v/>
      </c>
      <c r="K34" s="76" t="str">
        <f>IF($J34="","",IF('Borehole Lithology'!H42=0,"",'Borehole Lithology'!H42))</f>
        <v/>
      </c>
      <c r="L34" s="76" t="str">
        <f>IF($J34="","",IF('Borehole Lithology'!I42=0,"",'Borehole Lithology'!I42))</f>
        <v/>
      </c>
      <c r="M34" s="76" t="str">
        <f>IF($J34="","",IF('Borehole Lithology'!J42=0,"",'Borehole Lithology'!J42))</f>
        <v/>
      </c>
    </row>
    <row r="35" spans="1:13" x14ac:dyDescent="0.25">
      <c r="A35" s="76"/>
      <c r="B35" s="76" t="str">
        <f>IF($J35="","",IF('Borehole Information'!$D$9=0,"",'Borehole Information'!$D$9))</f>
        <v/>
      </c>
      <c r="C35" s="76" t="str">
        <f>IF($J35="","",IF('Borehole Information'!$E$9=0,"",'Borehole Information'!$E$9))</f>
        <v/>
      </c>
      <c r="D35" s="76" t="str">
        <f>IF($J35="","",IF('Borehole Information'!$F$9=0,"",'Borehole Information'!$F$9))</f>
        <v/>
      </c>
      <c r="E35" s="76" t="str">
        <f>IF($J35="","",IF('Borehole Lithology'!$F43=0,"",'Borehole Lithology'!$F43))</f>
        <v/>
      </c>
      <c r="F35" s="76" t="str">
        <f>IF($J35="","",IF('Borehole Lithology'!$G43=0,"",'Borehole Lithology'!$G43))</f>
        <v/>
      </c>
      <c r="G35" s="76" t="str">
        <f>IF($J35="","",IF('Borehole Lithology'!C43=0,"",'Borehole Lithology'!C43))</f>
        <v/>
      </c>
      <c r="H35" s="76" t="str">
        <f>IF($J35="","",IF('Borehole Lithology'!D43=0,"",'Borehole Lithology'!D43))</f>
        <v/>
      </c>
      <c r="I35" s="76" t="str">
        <f>IF($J35="","",IF('Borehole Lithology'!E43=0,"",'Borehole Lithology'!E43))</f>
        <v/>
      </c>
      <c r="J35" s="5" t="str">
        <f>IF(ISBLANK('Borehole Lithology'!B43),"",'Borehole Lithology'!B43)</f>
        <v/>
      </c>
      <c r="K35" s="76" t="str">
        <f>IF($J35="","",IF('Borehole Lithology'!H43=0,"",'Borehole Lithology'!H43))</f>
        <v/>
      </c>
      <c r="L35" s="76" t="str">
        <f>IF($J35="","",IF('Borehole Lithology'!I43=0,"",'Borehole Lithology'!I43))</f>
        <v/>
      </c>
      <c r="M35" s="76" t="str">
        <f>IF($J35="","",IF('Borehole Lithology'!J43=0,"",'Borehole Lithology'!J43))</f>
        <v/>
      </c>
    </row>
    <row r="36" spans="1:13" x14ac:dyDescent="0.25">
      <c r="A36" s="76"/>
      <c r="B36" s="76" t="str">
        <f>IF($J36="","",IF('Borehole Information'!$D$9=0,"",'Borehole Information'!$D$9))</f>
        <v/>
      </c>
      <c r="C36" s="76" t="str">
        <f>IF($J36="","",IF('Borehole Information'!$E$9=0,"",'Borehole Information'!$E$9))</f>
        <v/>
      </c>
      <c r="D36" s="76" t="str">
        <f>IF($J36="","",IF('Borehole Information'!$F$9=0,"",'Borehole Information'!$F$9))</f>
        <v/>
      </c>
      <c r="E36" s="76" t="str">
        <f>IF($J36="","",IF('Borehole Lithology'!$F44=0,"",'Borehole Lithology'!$F44))</f>
        <v/>
      </c>
      <c r="F36" s="76" t="str">
        <f>IF($J36="","",IF('Borehole Lithology'!$G44=0,"",'Borehole Lithology'!$G44))</f>
        <v/>
      </c>
      <c r="G36" s="76" t="str">
        <f>IF($J36="","",IF('Borehole Lithology'!C44=0,"",'Borehole Lithology'!C44))</f>
        <v/>
      </c>
      <c r="H36" s="76" t="str">
        <f>IF($J36="","",IF('Borehole Lithology'!D44=0,"",'Borehole Lithology'!D44))</f>
        <v/>
      </c>
      <c r="I36" s="76" t="str">
        <f>IF($J36="","",IF('Borehole Lithology'!E44=0,"",'Borehole Lithology'!E44))</f>
        <v/>
      </c>
      <c r="J36" s="5" t="str">
        <f>IF(ISBLANK('Borehole Lithology'!B44),"",'Borehole Lithology'!B44)</f>
        <v/>
      </c>
      <c r="K36" s="76" t="str">
        <f>IF($J36="","",IF('Borehole Lithology'!H44=0,"",'Borehole Lithology'!H44))</f>
        <v/>
      </c>
      <c r="L36" s="76" t="str">
        <f>IF($J36="","",IF('Borehole Lithology'!I44=0,"",'Borehole Lithology'!I44))</f>
        <v/>
      </c>
      <c r="M36" s="76" t="str">
        <f>IF($J36="","",IF('Borehole Lithology'!J44=0,"",'Borehole Lithology'!J44))</f>
        <v/>
      </c>
    </row>
    <row r="37" spans="1:13" x14ac:dyDescent="0.25">
      <c r="A37" s="76"/>
      <c r="B37" s="76" t="str">
        <f>IF($J37="","",IF('Borehole Information'!$D$9=0,"",'Borehole Information'!$D$9))</f>
        <v/>
      </c>
      <c r="C37" s="76" t="str">
        <f>IF($J37="","",IF('Borehole Information'!$E$9=0,"",'Borehole Information'!$E$9))</f>
        <v/>
      </c>
      <c r="D37" s="76" t="str">
        <f>IF($J37="","",IF('Borehole Information'!$F$9=0,"",'Borehole Information'!$F$9))</f>
        <v/>
      </c>
      <c r="E37" s="76" t="str">
        <f>IF($J37="","",IF('Borehole Lithology'!$F45=0,"",'Borehole Lithology'!$F45))</f>
        <v/>
      </c>
      <c r="F37" s="76" t="str">
        <f>IF($J37="","",IF('Borehole Lithology'!$G45=0,"",'Borehole Lithology'!$G45))</f>
        <v/>
      </c>
      <c r="G37" s="76" t="str">
        <f>IF($J37="","",IF('Borehole Lithology'!C45=0,"",'Borehole Lithology'!C45))</f>
        <v/>
      </c>
      <c r="H37" s="76" t="str">
        <f>IF($J37="","",IF('Borehole Lithology'!D45=0,"",'Borehole Lithology'!D45))</f>
        <v/>
      </c>
      <c r="I37" s="76" t="str">
        <f>IF($J37="","",IF('Borehole Lithology'!E45=0,"",'Borehole Lithology'!E45))</f>
        <v/>
      </c>
      <c r="J37" s="5" t="str">
        <f>IF(ISBLANK('Borehole Lithology'!B45),"",'Borehole Lithology'!B45)</f>
        <v/>
      </c>
      <c r="K37" s="76" t="str">
        <f>IF($J37="","",IF('Borehole Lithology'!H45=0,"",'Borehole Lithology'!H45))</f>
        <v/>
      </c>
      <c r="L37" s="76" t="str">
        <f>IF($J37="","",IF('Borehole Lithology'!I45=0,"",'Borehole Lithology'!I45))</f>
        <v/>
      </c>
      <c r="M37" s="76" t="str">
        <f>IF($J37="","",IF('Borehole Lithology'!J45=0,"",'Borehole Lithology'!J45))</f>
        <v/>
      </c>
    </row>
  </sheetData>
  <sheetProtection algorithmName="SHA-512" hashValue="azlea8PlLb2b74lGPJeCohKjjAhz7gEzxhhOvdMNR0EcrTXRDw27sUucl5uknjv1LzMUEtzA15sNPeo9gWap8Q==" saltValue="0cGLmYsjhkwBpWYTwkWSxA==" spinCount="100000" sheet="1" objects="1" scenarios="1"/>
  <dataConsolidate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G W A l T N A u 0 T m n A A A A + A A A A B I A H A B D b 2 5 m a W c v U G F j a 2 F n Z S 5 4 b W w g o h g A K K A U A A A A A A A A A A A A A A A A A A A A A A A A A A A A h Y / R C o I w G I V f R X b v N l e G y O 8 k v E 0 I g u h 2 r K U j n e F m 8 9 2 6 6 J F 6 h Y S y u u v y H L 4 D 3 3 n c 7 p C P b R N c V W 9 1 Z z I U Y Y o C Z W R 3 1 K b K 0 O B O Y Y J y D l s h z 6 J S w Q Q b m 4 5 W Z 6 h 2 7 p I S 4 r 3 H f o G 7 v i K M 0 o g c y s 1 O 1 q o V o T b W C S M V + q y O / 1 e I w / 4 l w x m O I 7 x M k h i z V Q R k r q H U 5 o u w y R h T I D 8 l F E P j h l 5 x Z c J i D W S O Q N 4 v + B N Q S w M E F A A C A A g A G W A l T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B l g J U w o i k e 4 D g A A A B E A A A A T A B w A R m 9 y b X V s Y X M v U 2 V j d G l v b j E u b S C i G A A o o B Q A A A A A A A A A A A A A A A A A A A A A A A A A A A A r T k 0 u y c z P U w i G 0 I b W A F B L A Q I t A B Q A A g A I A B l g J U z Q L t E 5 p w A A A P g A A A A S A A A A A A A A A A A A A A A A A A A A A A B D b 2 5 m a W c v U G F j a 2 F n Z S 5 4 b W x Q S w E C L Q A U A A I A C A A Z Y C V M D 8 r p q 6 Q A A A D p A A A A E w A A A A A A A A A A A A A A A A D z A A A A W 0 N v b n R l b n R f V H l w Z X N d L n h t b F B L A Q I t A B Q A A g A I A B l g J U w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D 8 K k g y P t O 9 R Z a P B b Q O B Y L W A A A A A A I A A A A A A A N m A A D A A A A A E A A A A H G V c p t n c H M o B / K I t L M Q D i w A A A A A B I A A A K A A A A A Q A A A A + z F + p W a U I r f e w L W N + q n l R V A A A A C F Z O 3 W c d L d y P + O b 1 D A b d i g / R Y h m L y x p R 2 o 4 I J 3 P 0 k 4 y 9 U z C l X 5 v s J s P w F 5 r z m Z p Y X p n X T I W e D k + X Z u m 3 w S 3 S 3 J f W x R U c i C a s k 8 c l V P B l / h Q B Q A A A A N G y F D g Q B 4 2 Z A o t 7 g E B O f y n T U 0 K g = = < / D a t a M a s h u p > 
</file>

<file path=customXml/itemProps1.xml><?xml version="1.0" encoding="utf-8"?>
<ds:datastoreItem xmlns:ds="http://schemas.openxmlformats.org/officeDocument/2006/customXml" ds:itemID="{DCD176DE-1EE0-49D2-A7D0-9D0635839A7F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7</vt:i4>
      </vt:variant>
    </vt:vector>
  </HeadingPairs>
  <TitlesOfParts>
    <vt:vector size="14" baseType="lpstr">
      <vt:lpstr>General Instructions</vt:lpstr>
      <vt:lpstr>Borehole Information</vt:lpstr>
      <vt:lpstr>Borehole Lithology</vt:lpstr>
      <vt:lpstr>USCS Descriptors</vt:lpstr>
      <vt:lpstr>Municipalites</vt:lpstr>
      <vt:lpstr>BH_Info</vt:lpstr>
      <vt:lpstr>BH_Lithology</vt:lpstr>
      <vt:lpstr>_Days</vt:lpstr>
      <vt:lpstr>_Months</vt:lpstr>
      <vt:lpstr>_Municipalities</vt:lpstr>
      <vt:lpstr>_Years</vt:lpstr>
      <vt:lpstr>rngBHLitho</vt:lpstr>
      <vt:lpstr>rngBoreholeInfo</vt:lpstr>
      <vt:lpstr>Years</vt:lpstr>
    </vt:vector>
  </TitlesOfParts>
  <Company>Province of British Columbia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Barrett, Janet ENV:EX</dc:creator>
  <cp:lastModifiedBy>Dana Bidnall</cp:lastModifiedBy>
  <dcterms:created xsi:type="dcterms:W3CDTF">2015-07-20T16:57:44Z</dcterms:created>
  <dcterms:modified xsi:type="dcterms:W3CDTF">2025-06-11T16:14:32Z</dcterms:modified>
</cp:coreProperties>
</file>